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2_2025\LOMSKO PIVO\за КФН\"/>
    </mc:Choice>
  </mc:AlternateContent>
  <xr:revisionPtr revIDLastSave="0" documentId="13_ncr:1_{ADC125F5-38AA-42E0-9AB4-BA220219F9FE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H31" i="5" s="1"/>
  <c r="D38" i="5"/>
  <c r="D29" i="5"/>
  <c r="D31" i="5" s="1"/>
  <c r="D22" i="5"/>
  <c r="G22" i="4"/>
  <c r="AA3" i="1"/>
  <c r="B153" i="11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E73" i="9" s="1"/>
  <c r="H1110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E14" i="9"/>
  <c r="H978" i="2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/>
  <c r="N38" i="8"/>
  <c r="G38" i="8"/>
  <c r="N37" i="8"/>
  <c r="Q37" i="8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H569" i="2" s="1"/>
  <c r="N31" i="8"/>
  <c r="H77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H773" i="2" s="1"/>
  <c r="G25" i="8"/>
  <c r="J25" i="8" s="1"/>
  <c r="N24" i="8"/>
  <c r="Q24" i="8" s="1"/>
  <c r="G24" i="8"/>
  <c r="H562" i="2" s="1"/>
  <c r="J24" i="8"/>
  <c r="H652" i="2" s="1"/>
  <c r="N23" i="8"/>
  <c r="Q23" i="8" s="1"/>
  <c r="R23" i="8" s="1"/>
  <c r="G23" i="8"/>
  <c r="J23" i="8"/>
  <c r="N22" i="8"/>
  <c r="G22" i="8"/>
  <c r="H561" i="2" s="1"/>
  <c r="J22" i="8"/>
  <c r="H651" i="2" s="1"/>
  <c r="N20" i="8"/>
  <c r="H770" i="2"/>
  <c r="Q20" i="8"/>
  <c r="H860" i="2" s="1"/>
  <c r="G20" i="8"/>
  <c r="H560" i="2" s="1"/>
  <c r="P19" i="8"/>
  <c r="H829" i="2" s="1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 s="1"/>
  <c r="G16" i="8"/>
  <c r="J16" i="8" s="1"/>
  <c r="N15" i="8"/>
  <c r="H765" i="2" s="1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L26" i="7" s="1"/>
  <c r="H429" i="2" s="1"/>
  <c r="H275" i="2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/>
  <c r="G23" i="7"/>
  <c r="H316" i="2" s="1"/>
  <c r="F23" i="7"/>
  <c r="H294" i="2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M17" i="7" s="1"/>
  <c r="H442" i="2" s="1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/>
  <c r="C29" i="5"/>
  <c r="G27" i="5"/>
  <c r="H169" i="2"/>
  <c r="C22" i="5"/>
  <c r="H137" i="2" s="1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6" i="4"/>
  <c r="D20" i="4"/>
  <c r="C20" i="4"/>
  <c r="H11" i="2" s="1"/>
  <c r="H18" i="4"/>
  <c r="C13" i="7" s="1"/>
  <c r="G18" i="4"/>
  <c r="H79" i="2" s="1"/>
  <c r="E7" i="14"/>
  <c r="N30" i="8"/>
  <c r="Q30" i="8" s="1"/>
  <c r="H867" i="2" s="1"/>
  <c r="H17" i="7"/>
  <c r="H332" i="2"/>
  <c r="H658" i="2"/>
  <c r="F87" i="9"/>
  <c r="H1303" i="2"/>
  <c r="H589" i="2"/>
  <c r="H771" i="2"/>
  <c r="Q22" i="8"/>
  <c r="Q25" i="8"/>
  <c r="H863" i="2" s="1"/>
  <c r="H563" i="2"/>
  <c r="H747" i="2"/>
  <c r="H979" i="2"/>
  <c r="H950" i="2"/>
  <c r="H1133" i="2"/>
  <c r="R36" i="8"/>
  <c r="H903" i="2" s="1"/>
  <c r="E35" i="9"/>
  <c r="H996" i="2" s="1"/>
  <c r="H1244" i="2"/>
  <c r="C149" i="11"/>
  <c r="H1305" i="2" s="1"/>
  <c r="A3" i="14"/>
  <c r="C80" i="2"/>
  <c r="C94" i="2"/>
  <c r="C96" i="2"/>
  <c r="C102" i="2"/>
  <c r="C103" i="2"/>
  <c r="C118" i="2"/>
  <c r="C119" i="2"/>
  <c r="C124" i="2"/>
  <c r="C127" i="2"/>
  <c r="C140" i="2"/>
  <c r="C141" i="2"/>
  <c r="C147" i="2"/>
  <c r="C148" i="2"/>
  <c r="C161" i="2"/>
  <c r="C163" i="2"/>
  <c r="C168" i="2"/>
  <c r="C169" i="2"/>
  <c r="C69" i="2"/>
  <c r="C68" i="2"/>
  <c r="C63" i="2"/>
  <c r="C61" i="2"/>
  <c r="C48" i="2"/>
  <c r="C47" i="2"/>
  <c r="C41" i="2"/>
  <c r="C40" i="2"/>
  <c r="C27" i="2"/>
  <c r="C25" i="2"/>
  <c r="C20" i="2"/>
  <c r="C19" i="2"/>
  <c r="C5" i="2"/>
  <c r="C4" i="2"/>
  <c r="A5" i="8"/>
  <c r="C1334" i="2"/>
  <c r="C1321" i="2"/>
  <c r="C1320" i="2"/>
  <c r="C1314" i="2"/>
  <c r="C1313" i="2"/>
  <c r="C1300" i="2"/>
  <c r="C1298" i="2"/>
  <c r="C1292" i="2"/>
  <c r="C1291" i="2"/>
  <c r="C1277" i="2"/>
  <c r="C1276" i="2"/>
  <c r="C1271" i="2"/>
  <c r="C1269" i="2"/>
  <c r="C1256" i="2"/>
  <c r="C1255" i="2"/>
  <c r="C1249" i="2"/>
  <c r="C1248" i="2"/>
  <c r="C1235" i="2"/>
  <c r="C1233" i="2"/>
  <c r="C1228" i="2"/>
  <c r="C1227" i="2"/>
  <c r="C1213" i="2"/>
  <c r="C1212" i="2"/>
  <c r="C1207" i="2"/>
  <c r="C1205" i="2"/>
  <c r="C1194" i="2"/>
  <c r="C1191" i="2"/>
  <c r="C1190" i="2"/>
  <c r="C1186" i="2"/>
  <c r="C1184" i="2"/>
  <c r="C1183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/>
  <c r="H862" i="2"/>
  <c r="I31" i="7"/>
  <c r="I34" i="7" s="1"/>
  <c r="H371" i="2" s="1"/>
  <c r="H772" i="2"/>
  <c r="H1193" i="2"/>
  <c r="D3" i="12"/>
  <c r="G31" i="5"/>
  <c r="H170" i="2" s="1"/>
  <c r="H438" i="2"/>
  <c r="H228" i="2"/>
  <c r="H1002" i="2"/>
  <c r="E40" i="9"/>
  <c r="H1001" i="2" s="1"/>
  <c r="H231" i="2"/>
  <c r="I27" i="10"/>
  <c r="H1294" i="2"/>
  <c r="L14" i="7"/>
  <c r="H417" i="2" s="1"/>
  <c r="H570" i="2"/>
  <c r="J33" i="8"/>
  <c r="R33" i="8"/>
  <c r="H900" i="2" s="1"/>
  <c r="H861" i="2"/>
  <c r="H558" i="2"/>
  <c r="J18" i="8"/>
  <c r="H774" i="2"/>
  <c r="H785" i="2"/>
  <c r="Q38" i="8"/>
  <c r="H875" i="2" s="1"/>
  <c r="H557" i="2"/>
  <c r="J17" i="8"/>
  <c r="H647" i="2" s="1"/>
  <c r="P41" i="8"/>
  <c r="H848" i="2" s="1"/>
  <c r="H1297" i="2"/>
  <c r="E14" i="14"/>
  <c r="B50" i="5"/>
  <c r="B38" i="7"/>
  <c r="B31" i="10"/>
  <c r="H660" i="2"/>
  <c r="H368" i="2"/>
  <c r="R34" i="8"/>
  <c r="H901" i="2"/>
  <c r="H871" i="2"/>
  <c r="R24" i="8"/>
  <c r="H892" i="2" s="1"/>
  <c r="H664" i="2"/>
  <c r="H781" i="2"/>
  <c r="Q27" i="8"/>
  <c r="H865" i="2" s="1"/>
  <c r="Q39" i="8"/>
  <c r="H876" i="2" s="1"/>
  <c r="Q42" i="8"/>
  <c r="R42" i="8" s="1"/>
  <c r="H909" i="2" s="1"/>
  <c r="J39" i="8"/>
  <c r="H666" i="2" s="1"/>
  <c r="J13" i="8"/>
  <c r="H643" i="2" s="1"/>
  <c r="H874" i="2" l="1"/>
  <c r="R37" i="8"/>
  <c r="H904" i="2" s="1"/>
  <c r="C21" i="9"/>
  <c r="H921" i="2" s="1"/>
  <c r="R11" i="8"/>
  <c r="H881" i="2" s="1"/>
  <c r="E12" i="14"/>
  <c r="D12" i="14" s="1"/>
  <c r="R26" i="8"/>
  <c r="H894" i="2" s="1"/>
  <c r="G36" i="5"/>
  <c r="H174" i="2" s="1"/>
  <c r="C48" i="8"/>
  <c r="H764" i="2"/>
  <c r="G17" i="7"/>
  <c r="H310" i="2" s="1"/>
  <c r="H945" i="2"/>
  <c r="G30" i="8"/>
  <c r="H567" i="2" s="1"/>
  <c r="R39" i="8"/>
  <c r="H906" i="2" s="1"/>
  <c r="H579" i="2"/>
  <c r="B40" i="7"/>
  <c r="H577" i="2"/>
  <c r="J32" i="8"/>
  <c r="H659" i="2" s="1"/>
  <c r="N28" i="8"/>
  <c r="Q28" i="8" s="1"/>
  <c r="H866" i="2" s="1"/>
  <c r="F17" i="7"/>
  <c r="J20" i="8"/>
  <c r="K41" i="8"/>
  <c r="H698" i="2" s="1"/>
  <c r="H551" i="2"/>
  <c r="Q31" i="8"/>
  <c r="H868" i="2" s="1"/>
  <c r="H784" i="2"/>
  <c r="D45" i="9"/>
  <c r="E77" i="9"/>
  <c r="H1114" i="2" s="1"/>
  <c r="F44" i="11"/>
  <c r="H1327" i="2" s="1"/>
  <c r="F61" i="11"/>
  <c r="H1328" i="2" s="1"/>
  <c r="G31" i="7"/>
  <c r="G34" i="7" s="1"/>
  <c r="H327" i="2" s="1"/>
  <c r="M31" i="7"/>
  <c r="E41" i="8"/>
  <c r="E26" i="9"/>
  <c r="H987" i="2" s="1"/>
  <c r="B52" i="5"/>
  <c r="L23" i="7"/>
  <c r="H426" i="2" s="1"/>
  <c r="L18" i="7"/>
  <c r="H421" i="2" s="1"/>
  <c r="R22" i="8"/>
  <c r="H891" i="2" s="1"/>
  <c r="E149" i="11"/>
  <c r="H1325" i="2" s="1"/>
  <c r="H777" i="2"/>
  <c r="H556" i="2"/>
  <c r="I41" i="8"/>
  <c r="H638" i="2" s="1"/>
  <c r="G35" i="8"/>
  <c r="J35" i="8" s="1"/>
  <c r="H662" i="2" s="1"/>
  <c r="H1112" i="2"/>
  <c r="F148" i="11"/>
  <c r="H87" i="2"/>
  <c r="F41" i="8"/>
  <c r="H548" i="2" s="1"/>
  <c r="F131" i="11"/>
  <c r="H1333" i="2" s="1"/>
  <c r="P43" i="8"/>
  <c r="H850" i="2" s="1"/>
  <c r="L19" i="7"/>
  <c r="H422" i="2" s="1"/>
  <c r="R31" i="8"/>
  <c r="H898" i="2" s="1"/>
  <c r="E13" i="9"/>
  <c r="I18" i="10"/>
  <c r="H1286" i="2" s="1"/>
  <c r="F78" i="11"/>
  <c r="H1329" i="2" s="1"/>
  <c r="F97" i="11"/>
  <c r="H1331" i="2" s="1"/>
  <c r="D44" i="6"/>
  <c r="D46" i="6" s="1"/>
  <c r="H69" i="2"/>
  <c r="G56" i="4"/>
  <c r="H107" i="2" s="1"/>
  <c r="Q16" i="8"/>
  <c r="H856" i="2" s="1"/>
  <c r="H33" i="5"/>
  <c r="H36" i="5"/>
  <c r="H37" i="5" s="1"/>
  <c r="H42" i="5" s="1"/>
  <c r="D36" i="5"/>
  <c r="D33" i="5"/>
  <c r="C46" i="8"/>
  <c r="C78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31" i="5"/>
  <c r="C36" i="5" s="1"/>
  <c r="H142" i="2"/>
  <c r="E15" i="14"/>
  <c r="D15" i="14" s="1"/>
  <c r="C79" i="11"/>
  <c r="H1300" i="2" s="1"/>
  <c r="H655" i="2"/>
  <c r="R27" i="8"/>
  <c r="H895" i="2" s="1"/>
  <c r="H565" i="2"/>
  <c r="D87" i="9"/>
  <c r="H1081" i="2" s="1"/>
  <c r="F107" i="9"/>
  <c r="H1195" i="2" s="1"/>
  <c r="H1043" i="2"/>
  <c r="E92" i="9"/>
  <c r="E82" i="9"/>
  <c r="H1119" i="2" s="1"/>
  <c r="D68" i="9"/>
  <c r="H1065" i="2" s="1"/>
  <c r="H974" i="2"/>
  <c r="D46" i="9"/>
  <c r="H975" i="2" s="1"/>
  <c r="E45" i="9"/>
  <c r="C94" i="4"/>
  <c r="H71" i="2" s="1"/>
  <c r="G71" i="4"/>
  <c r="G79" i="4" s="1"/>
  <c r="D12" i="12" s="1"/>
  <c r="J17" i="7"/>
  <c r="H376" i="2" s="1"/>
  <c r="L13" i="7"/>
  <c r="H416" i="2" s="1"/>
  <c r="D17" i="7"/>
  <c r="H218" i="2"/>
  <c r="C17" i="7"/>
  <c r="H222" i="2" s="1"/>
  <c r="H37" i="4"/>
  <c r="H95" i="4" s="1"/>
  <c r="D56" i="4"/>
  <c r="R18" i="8"/>
  <c r="H888" i="2" s="1"/>
  <c r="H768" i="2"/>
  <c r="H776" i="2"/>
  <c r="Q15" i="8"/>
  <c r="H855" i="2" s="1"/>
  <c r="H653" i="2"/>
  <c r="R25" i="8"/>
  <c r="H893" i="2" s="1"/>
  <c r="H648" i="2"/>
  <c r="H646" i="2"/>
  <c r="R16" i="8"/>
  <c r="H886" i="2" s="1"/>
  <c r="J12" i="8"/>
  <c r="H642" i="2" s="1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7" i="2" l="1"/>
  <c r="E21" i="9"/>
  <c r="H985" i="2" s="1"/>
  <c r="H456" i="2"/>
  <c r="M34" i="7"/>
  <c r="H459" i="2" s="1"/>
  <c r="K43" i="8"/>
  <c r="H700" i="2" s="1"/>
  <c r="E46" i="9"/>
  <c r="H1007" i="2" s="1"/>
  <c r="F43" i="8"/>
  <c r="H550" i="2" s="1"/>
  <c r="R20" i="8"/>
  <c r="H890" i="2" s="1"/>
  <c r="H650" i="2"/>
  <c r="E43" i="8"/>
  <c r="H520" i="2" s="1"/>
  <c r="H518" i="2"/>
  <c r="G33" i="5"/>
  <c r="H171" i="2" s="1"/>
  <c r="C33" i="5"/>
  <c r="H144" i="2" s="1"/>
  <c r="D37" i="5"/>
  <c r="D42" i="5"/>
  <c r="H44" i="5" s="1"/>
  <c r="C42" i="5"/>
  <c r="H153" i="2" s="1"/>
  <c r="G37" i="5"/>
  <c r="D8" i="12"/>
  <c r="H147" i="2"/>
  <c r="C37" i="5"/>
  <c r="E87" i="9"/>
  <c r="H1129" i="2"/>
  <c r="H1006" i="2"/>
  <c r="H124" i="2"/>
  <c r="D11" i="12"/>
  <c r="D10" i="12"/>
  <c r="D13" i="12"/>
  <c r="D5" i="12"/>
  <c r="H120" i="2"/>
  <c r="H390" i="2"/>
  <c r="D31" i="7"/>
  <c r="H244" i="2"/>
  <c r="R15" i="8"/>
  <c r="H88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C45" i="5"/>
  <c r="H156" i="2" s="1"/>
  <c r="H175" i="2" l="1"/>
  <c r="G42" i="5"/>
  <c r="H148" i="2"/>
  <c r="D21" i="12"/>
  <c r="H1124" i="2"/>
  <c r="E98" i="9"/>
  <c r="H1135" i="2" s="1"/>
  <c r="D19" i="1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4" i="5"/>
  <c r="H178" i="2" s="1"/>
  <c r="G45" i="5"/>
  <c r="H179" i="2" s="1"/>
  <c r="D23" i="12"/>
  <c r="D22" i="12"/>
  <c r="D24" i="12"/>
  <c r="E99" i="9"/>
  <c r="H1136" i="2" s="1"/>
  <c r="D44" i="5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<sst xmlns="http://schemas.openxmlformats.org/spreadsheetml/2006/main" count="4331" uniqueCount="1006">
  <si>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</si>
  <si>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</si>
  <si>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</si>
  <si>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</si>
  <si>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</si>
  <si>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</si>
  <si>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</si>
  <si>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</si>
  <si>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</si>
  <si>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</si>
  <si>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</si>
  <si>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</si>
  <si>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</si>
  <si>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</si>
  <si>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</si>
  <si>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</si>
  <si>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</si>
  <si>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</si>
  <si>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</si>
  <si>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</si>
  <si>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</si>
  <si>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</si>
  <si>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</si>
  <si>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</si>
  <si>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</si>
  <si>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</si>
  <si>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</si>
  <si>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</si>
  <si>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</si>
  <si>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</si>
  <si>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</si>
  <si>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</si>
  <si>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</si>
  <si>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</si>
  <si>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</si>
  <si>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</si>
  <si>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</si>
  <si>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</si>
  <si>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</si>
  <si>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</si>
  <si>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</si>
  <si>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</si>
  <si>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</si>
  <si>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</si>
  <si>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</si>
  <si>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</si>
  <si>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</si>
  <si>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</si>
  <si>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</si>
  <si>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</si>
  <si>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</si>
  <si>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</si>
  <si>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</si>
  <si>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</si>
  <si>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</si>
  <si>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</si>
  <si>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</si>
  <si>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</si>
  <si>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</si>
  <si>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</si>
  <si>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</si>
  <si>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</si>
  <si>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</si>
  <si>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</si>
  <si>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</si>
  <si>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</si>
  <si>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</si>
  <si>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</si>
  <si>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</si>
  <si>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</si>
  <si>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</si>
  <si>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</si>
  <si>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</si>
  <si>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</si>
  <si>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</si>
  <si>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</si>
  <si>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</si>
  <si>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</si>
  <si>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</si>
  <si>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</si>
  <si>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</si>
  <si>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</si>
  <si>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</si>
  <si>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</si>
  <si>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</si>
  <si>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</si>
  <si>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</si>
  <si>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</si>
  <si>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</si>
  <si>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</si>
  <si>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</si>
  <si>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</si>
  <si>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</si>
  <si>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</si>
  <si>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</si>
  <si>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</si>
  <si>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</si>
  <si>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</si>
  <si>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</si>
  <si>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</si>
  <si>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</si>
  <si>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</si>
  <si>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</si>
  <si>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</si>
  <si>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</si>
  <si>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</si>
  <si>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</si>
  <si>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</si>
  <si>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</si>
  <si>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</si>
  <si>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</si>
  <si>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</si>
  <si>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</si>
  <si>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</si>
  <si>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</si>
  <si>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</si>
  <si>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</si>
  <si>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</si>
  <si>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</si>
  <si>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</si>
  <si>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</si>
  <si>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</si>
  <si>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</si>
  <si>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</si>
  <si>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</si>
  <si>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</si>
  <si>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</si>
  <si>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</si>
  <si>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</si>
  <si>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</si>
  <si>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</si>
  <si>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</si>
  <si>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</si>
  <si>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</si>
  <si>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</si>
  <si>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</si>
  <si>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</si>
  <si>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</si>
  <si>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</si>
  <si>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</si>
  <si>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</si>
  <si>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</si>
  <si>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</si>
  <si>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</si>
  <si>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</si>
  <si>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</si>
  <si>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</si>
  <si>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</si>
  <si>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</si>
  <si>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</si>
  <si>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</si>
  <si>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</si>
  <si>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</si>
  <si>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</si>
  <si>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</si>
  <si>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</si>
  <si>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</si>
  <si>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</si>
  <si>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</si>
  <si>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</si>
  <si>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</si>
  <si>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</si>
  <si>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</si>
  <si>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</si>
  <si>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</si>
  <si>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</si>
  <si>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</si>
  <si>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</si>
  <si>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</si>
  <si>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</si>
  <si>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</si>
  <si>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</si>
  <si>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</si>
  <si>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</si>
  <si>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</si>
  <si>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</si>
  <si>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</si>
  <si>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</si>
  <si>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</si>
  <si>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</si>
  <si>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</si>
  <si>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</si>
  <si>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</si>
  <si>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</si>
  <si>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</si>
  <si>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</si>
  <si>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</si>
  <si>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</si>
  <si>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</si>
  <si>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</si>
  <si>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</si>
  <si>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</si>
  <si>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</si>
  <si>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</si>
  <si>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</si>
  <si>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</si>
  <si>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</si>
  <si>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</si>
  <si>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</si>
  <si>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</si>
  <si>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</si>
  <si>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</si>
  <si>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</si>
  <si>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</si>
  <si>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</si>
  <si>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</si>
  <si>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</si>
  <si>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</si>
  <si>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</si>
  <si>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</si>
  <si>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</si>
  <si>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</si>
  <si>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</si>
  <si>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</si>
  <si>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</si>
  <si>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</si>
  <si>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</si>
  <si>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</si>
  <si>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</si>
  <si>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</si>
  <si>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</si>
  <si>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</si>
  <si>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</si>
  <si>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</si>
  <si>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</si>
  <si>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</si>
  <si>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</si>
  <si>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</si>
  <si>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</si>
  <si>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</si>
  <si>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</si>
  <si>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</si>
  <si>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</si>
  <si>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</si>
  <si>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</si>
  <si>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</si>
  <si>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</si>
  <si>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</si>
  <si>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</si>
  <si>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</si>
  <si>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</si>
  <si>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</si>
  <si>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</si>
  <si>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</si>
  <si>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</si>
  <si>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</si>
  <si>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</si>
  <si>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</si>
  <si>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</si>
  <si>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</si>
  <si>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</si>
  <si>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</si>
  <si>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</si>
  <si>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</si>
  <si>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</si>
  <si>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</si>
  <si>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</si>
  <si>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</si>
  <si>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</si>
  <si>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</si>
  <si>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</si>
  <si>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</si>
  <si>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</si>
  <si>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</si>
  <si>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</si>
  <si>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</si>
  <si>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</si>
  <si>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</si>
  <si>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</si>
  <si>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</si>
  <si>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</si>
  <si>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</si>
  <si>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</si>
  <si>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</si>
  <si>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</si>
  <si>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</si>
  <si>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</si>
  <si>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</si>
  <si>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</si>
  <si>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</si>
  <si>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</si>
  <si>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</si>
  <si>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</si>
  <si>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</si>
  <si>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</si>
  <si>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</si>
  <si>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</si>
  <si>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</si>
  <si>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</si>
  <si>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</si>
  <si>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</si>
  <si>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</si>
  <si>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</si>
  <si>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</si>
  <si>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</si>
  <si>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</si>
  <si>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</si>
  <si>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</si>
  <si>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</si>
  <si>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</si>
  <si>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</si>
  <si>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</si>
  <si>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</si>
  <si>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</si>
  <si>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</si>
  <si>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</si>
  <si>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</si>
  <si>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</si>
  <si>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</si>
  <si>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</si>
  <si>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</si>
  <si>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</si>
  <si>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</si>
  <si>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</si>
  <si>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</si>
  <si>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</si>
  <si>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</si>
  <si>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</si>
  <si>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</si>
  <si>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</si>
  <si>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</si>
  <si>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</si>
  <si>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</si>
  <si>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</si>
  <si>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</si>
  <si>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</si>
  <si>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</si>
  <si>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</si>
  <si>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</si>
  <si>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</si>
  <si>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</si>
  <si>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</si>
  <si>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</si>
  <si>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</si>
  <si>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</si>
  <si>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</si>
  <si>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</si>
  <si>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</si>
  <si>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</si>
  <si>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</si>
  <si>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</si>
  <si>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</si>
  <si>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</si>
  <si>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</si>
  <si>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</si>
  <si>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</si>
  <si>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</si>
  <si>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</si>
  <si>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</si>
  <si>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</si>
  <si>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</si>
  <si>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</si>
  <si>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</si>
  <si>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</si>
  <si>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</si>
  <si>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</si>
  <si>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</si>
  <si>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</si>
  <si>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</si>
  <si>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</si>
  <si>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</si>
  <si>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</si>
  <si>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</si>
  <si>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</si>
  <si>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</si>
  <si>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</si>
  <si>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</si>
  <si>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</si>
  <si>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</si>
  <si>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</si>
  <si>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</si>
  <si>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</si>
  <si>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</si>
  <si>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</si>
  <si>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</si>
  <si>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</si>
  <si>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</si>
  <si>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</si>
  <si>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</si>
  <si>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</si>
  <si>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</si>
  <si>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</si>
  <si>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</si>
  <si>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</si>
  <si>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</si>
  <si>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</si>
  <si>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</si>
  <si>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</si>
  <si>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</si>
  <si>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</si>
  <si>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</si>
  <si>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</si>
  <si>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</si>
  <si>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</si>
  <si>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</si>
  <si>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</si>
  <si>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</si>
  <si>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</si>
  <si>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</si>
  <si>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</si>
  <si>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</si>
  <si>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</si>
  <si>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</si>
  <si>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</si>
  <si>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</si>
  <si>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</si>
  <si>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</si>
  <si>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</si>
  <si>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</si>
  <si>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</si>
  <si>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</si>
  <si>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</si>
  <si>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</si>
  <si>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</si>
  <si>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</si>
  <si>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</si>
  <si>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</si>
  <si>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</si>
  <si>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</si>
  <si>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</si>
  <si>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</si>
  <si>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</si>
  <si>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</si>
  <si>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</si>
  <si>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</si>
  <si>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</si>
  <si>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</si>
  <si>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</si>
  <si>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</si>
  <si>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</si>
  <si>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</si>
  <si>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</si>
  <si>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</si>
  <si>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</si>
  <si>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</si>
  <si>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</si>
  <si>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</si>
  <si>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</si>
  <si>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</si>
  <si>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</si>
  <si>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</si>
  <si>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</si>
  <si>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</si>
  <si>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</si>
  <si>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</si>
  <si>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</si>
  <si>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</si>
  <si>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</si>
  <si>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</si>
  <si>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</si>
  <si>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</si>
  <si>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</si>
  <si>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</si>
  <si>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</si>
  <si>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</si>
  <si>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</si>
  <si>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</si>
  <si>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</si>
  <si>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</si>
  <si>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</si>
  <si>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</si>
  <si>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</si>
  <si>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</si>
  <si>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</si>
  <si>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</si>
  <si>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</si>
  <si>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</si>
  <si>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</si>
  <si>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</si>
  <si>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</si>
  <si>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</si>
  <si>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</si>
  <si>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</si>
  <si>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</si>
  <si>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</si>
  <si>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</si>
  <si>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</si>
  <si>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</si>
  <si>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</si>
  <si>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</si>
  <si>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</si>
  <si>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</si>
  <si>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</si>
  <si>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</si>
  <si>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</si>
  <si>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</si>
  <si>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</si>
  <si>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</si>
  <si>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</si>
  <si>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</si>
  <si>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</si>
  <si>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</si>
  <si>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</si>
  <si>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</si>
  <si>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</si>
  <si>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</si>
  <si>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</si>
  <si>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</si>
  <si>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</si>
  <si>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</si>
  <si>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</si>
  <si>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</si>
  <si>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</si>
  <si>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</si>
  <si>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</si>
  <si>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</si>
  <si>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</si>
  <si>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</si>
  <si>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</si>
  <si>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</si>
  <si>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</si>
  <si>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</si>
  <si>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</si>
  <si>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</si>
  <si>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</si>
  <si>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</si>
  <si>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</si>
  <si>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</si>
  <si>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</si>
  <si>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</si>
  <si>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</si>
  <si>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</si>
  <si>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</si>
  <si>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</si>
  <si>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</si>
  <si>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</si>
  <si>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</si>
  <si>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</si>
  <si>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</si>
  <si>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</si>
  <si>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</si>
  <si>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</si>
  <si>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</si>
  <si>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</si>
  <si>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</si>
  <si>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</si>
  <si>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</si>
  <si>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</si>
  <si>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</si>
  <si>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</si>
  <si>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</si>
  <si>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</si>
  <si>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</si>
  <si>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</si>
  <si>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</si>
  <si>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</si>
  <si>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</si>
  <si>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</si>
  <si>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</si>
  <si>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</si>
  <si>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</si>
  <si>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</si>
  <si>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</si>
  <si>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</si>
  <si>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</si>
  <si>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</si>
  <si>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</si>
  <si>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</si>
  <si>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</si>
  <si>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</si>
  <si>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</si>
  <si>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</si>
  <si>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</si>
  <si>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</si>
  <si>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</si>
  <si>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</si>
  <si>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</si>
  <si>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</si>
  <si>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</si>
  <si>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</si>
  <si>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</si>
  <si>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</si>
  <si>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</si>
  <si>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</si>
  <si>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</si>
  <si>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</si>
  <si>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</si>
  <si>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</si>
  <si>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</si>
  <si>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</si>
  <si>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</si>
  <si>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</si>
  <si>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</si>
  <si>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</si>
  <si>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</si>
  <si>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</si>
  <si>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</si>
  <si>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</si>
  <si>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</si>
  <si>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</si>
  <si>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</si>
  <si>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</si>
  <si>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</si>
  <si>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</si>
  <si>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</si>
  <si>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</si>
  <si>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</si>
  <si>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</si>
  <si>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</si>
  <si>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</si>
  <si>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</si>
  <si>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</si>
  <si>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</si>
  <si>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</si>
  <si>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</si>
  <si>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</si>
  <si>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</si>
  <si>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</si>
  <si>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</si>
  <si>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</si>
  <si>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</si>
  <si>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</si>
  <si>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</si>
  <si>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</si>
  <si>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</si>
  <si>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</si>
  <si>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</si>
  <si>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</si>
  <si>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</si>
  <si>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</si>
  <si>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</si>
  <si>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</si>
  <si>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</si>
  <si>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</si>
  <si>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</si>
  <si>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</si>
  <si>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</si>
  <si>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</si>
  <si>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</si>
  <si>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</si>
  <si>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</si>
  <si>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</si>
  <si>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</si>
  <si>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</si>
  <si>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</si>
  <si>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</si>
  <si>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</si>
  <si>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</si>
  <si>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</si>
  <si>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</si>
  <si>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</si>
  <si>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</si>
  <si>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</si>
  <si>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</si>
  <si>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</si>
  <si>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</si>
  <si>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</si>
  <si>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</si>
  <si>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</si>
  <si>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</si>
  <si>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</si>
  <si>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</si>
  <si>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</si>
  <si>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</si>
  <si>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</si>
  <si>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</si>
  <si>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</si>
  <si>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</si>
  <si>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</si>
  <si>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</si>
  <si>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</si>
  <si>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</si>
  <si>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</si>
  <si>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</si>
  <si>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</si>
  <si>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</si>
  <si>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</si>
  <si>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</si>
  <si>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</si>
  <si>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</si>
  <si>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</si>
  <si>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</si>
  <si>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</si>
  <si>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</si>
  <si>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</si>
  <si>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</si>
  <si>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</si>
  <si>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</si>
  <si>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</si>
  <si>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</si>
  <si>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</si>
  <si>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</si>
  <si>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</si>
  <si>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</si>
  <si>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</si>
  <si>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</si>
  <si>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</si>
  <si>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</si>
  <si>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</si>
  <si>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</si>
  <si>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</si>
  <si>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</si>
  <si>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</si>
  <si>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</si>
  <si>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</si>
  <si>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</si>
  <si>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</si>
  <si>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</si>
  <si>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</si>
  <si>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</si>
  <si>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</si>
  <si>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</si>
  <si>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</si>
  <si>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</si>
  <si>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</si>
  <si>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</si>
  <si>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</si>
  <si>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</si>
  <si>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</si>
  <si>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</si>
  <si>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</si>
  <si>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</si>
  <si>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</si>
  <si>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</si>
  <si>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</si>
  <si>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</si>
  <si>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</si>
  <si>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</si>
  <si>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</si>
  <si>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</si>
  <si>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</si>
  <si>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</si>
  <si>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</si>
  <si>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</si>
  <si>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</si>
  <si>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</si>
  <si>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</si>
  <si>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</si>
  <si>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</si>
  <si>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</si>
  <si>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</si>
  <si>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</si>
  <si>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</si>
  <si>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</si>
  <si>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</si>
  <si>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</si>
  <si>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</si>
  <si>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</si>
  <si>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</si>
  <si>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</si>
  <si>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</si>
  <si>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</si>
  <si>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</si>
  <si>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</si>
  <si>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</si>
  <si>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</si>
  <si>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</si>
  <si>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</si>
  <si>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</si>
  <si>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</si>
  <si>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</si>
  <si>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</si>
  <si>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</si>
  <si>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</si>
  <si>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</si>
  <si>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</si>
  <si>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</si>
  <si>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</si>
  <si>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</si>
  <si>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</si>
  <si>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</si>
  <si>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</si>
  <si>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</si>
  <si>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</si>
  <si>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</si>
  <si>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</si>
  <si>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</si>
  <si>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</si>
  <si>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</si>
  <si>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</si>
  <si>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</si>
  <si>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</si>
  <si>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</si>
  <si>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</si>
  <si>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</si>
  <si>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</si>
  <si>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</si>
  <si>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</si>
  <si>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</si>
  <si>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</si>
  <si>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</si>
  <si>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</si>
  <si>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</si>
  <si>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</si>
  <si>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</si>
  <si>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</si>
  <si>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</si>
  <si>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</si>
  <si>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</si>
  <si>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</si>
  <si>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</si>
  <si>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</si>
  <si>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</si>
  <si>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</si>
  <si>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</si>
  <si>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</si>
  <si>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</si>
  <si>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</si>
  <si>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</si>
  <si>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</si>
  <si>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</si>
  <si>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</si>
  <si>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</si>
  <si>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</si>
  <si>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</si>
  <si>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</si>
  <si>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</si>
  <si>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</si>
  <si>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</si>
  <si>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</si>
  <si>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</si>
  <si>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</si>
  <si>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</si>
  <si>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</si>
  <si>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</si>
  <si>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</si>
  <si>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</si>
  <si>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</si>
  <si>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</si>
  <si>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</si>
  <si>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</si>
  <si>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</si>
  <si>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</si>
  <si>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</si>
  <si>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</si>
  <si>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</si>
  <si>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</si>
  <si>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</si>
  <si>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</si>
  <si>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</si>
  <si>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</si>
  <si>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</si>
  <si>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</si>
  <si>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</si>
  <si>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</si>
  <si>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</si>
  <si>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</si>
  <si>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</si>
  <si>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</si>
  <si>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</si>
  <si>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</si>
  <si>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</si>
  <si>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</si>
  <si>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</si>
  <si>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</si>
  <si>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</si>
  <si>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</si>
  <si>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</si>
  <si>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</si>
  <si>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</si>
  <si>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</si>
  <si>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</si>
  <si>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</si>
  <si>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</si>
  <si>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</si>
  <si>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</si>
  <si>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</si>
  <si>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</si>
  <si>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</si>
  <si>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</si>
  <si>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</si>
  <si>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</si>
  <si>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</si>
  <si>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</si>
  <si>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</si>
  <si>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</si>
  <si>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</si>
  <si>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</si>
  <si>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</si>
  <si>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</si>
  <si>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</si>
  <si>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</si>
  <si>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</si>
  <si>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</si>
  <si>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</si>
  <si>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</si>
  <si>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</si>
  <si>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</si>
  <si>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</si>
  <si>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</si>
  <si>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</si>
  <si>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</si>
  <si>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</si>
  <si>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</si>
  <si>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</si>
  <si>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</si>
  <si>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</si>
  <si>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</si>
  <si>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</si>
  <si>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</si>
  <si>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</si>
  <si>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</si>
  <si>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</si>
  <si>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</si>
  <si>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</si>
  <si>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</si>
  <si>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</si>
  <si>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</si>
  <si>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</si>
  <si>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</si>
  <si>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</si>
  <si>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</si>
  <si>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</si>
  <si>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</si>
  <si>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</si>
  <si>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</si>
  <si>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</si>
  <si>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</si>
  <si>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</si>
  <si>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</si>
  <si>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</si>
  <si>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</si>
  <si>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</si>
  <si>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</si>
  <si>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</si>
  <si>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</si>
  <si>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</si>
  <si>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</si>
  <si>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</si>
  <si>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</si>
  <si>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</si>
  <si>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</si>
  <si>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</si>
  <si>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</si>
  <si>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</si>
  <si>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</si>
  <si>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</si>
  <si>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</si>
  <si>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</si>
  <si>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</si>
  <si>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</si>
  <si>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</si>
  <si>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</si>
  <si>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</si>
  <si>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</si>
  <si>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</si>
  <si>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</si>
  <si>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</si>
  <si>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</si>
  <si>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</si>
  <si>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</si>
  <si>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</si>
  <si>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</si>
  <si>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</si>
  <si>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</si>
  <si>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</si>
  <si>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</si>
  <si>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</si>
  <si>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</si>
  <si>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</si>
  <si>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</si>
  <si>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</si>
  <si>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</si>
  <si>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</si>
  <si>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</si>
  <si>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</si>
  <si>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</si>
  <si>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</si>
  <si>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</si>
  <si>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</si>
  <si>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</si>
  <si>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</si>
  <si>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</si>
  <si>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</si>
  <si>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</si>
  <si>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</si>
  <si>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</si>
  <si>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</si>
  <si>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</si>
  <si>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</si>
  <si>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</si>
  <si>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</si>
  <si>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</si>
  <si>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</si>
  <si>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</si>
  <si>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</si>
  <si>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</si>
  <si>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</si>
  <si>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</si>
  <si>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</si>
  <si>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</si>
  <si>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</si>
  <si>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</si>
  <si>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</si>
  <si>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</si>
  <si>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</si>
  <si>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</si>
  <si>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</si>
  <si>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</si>
  <si>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</si>
  <si>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</si>
  <si>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"Ломско пиво" АД</t>
  </si>
  <si>
    <t>111008825</t>
  </si>
  <si>
    <t>Красимира Владимирова Петрова</t>
  </si>
  <si>
    <t>Изпълнителен директор</t>
  </si>
  <si>
    <t>София, ул."Никола Мушанов"120, офис 3</t>
  </si>
  <si>
    <t>Лом, ул."Александър Стамболийски"43</t>
  </si>
  <si>
    <t>097168216</t>
  </si>
  <si>
    <t>097166431</t>
  </si>
  <si>
    <t>mail@lomskopivo.com</t>
  </si>
  <si>
    <t>www.lomskopivo.com</t>
  </si>
  <si>
    <t>Иванка Борисова</t>
  </si>
  <si>
    <t>Представляващ Счетоводна къща ЕМИДА ЕООД</t>
  </si>
  <si>
    <t>1 Екобулпак АД</t>
  </si>
  <si>
    <t>Красимира Петрова</t>
  </si>
  <si>
    <t>https://www.investor.bg/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</si>
</sst>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2" fillId="14" borderId="8" xfId="13" applyFont="1" applyFill="1" applyBorder="1" applyAlignment="1">
      <alignment horizontal="center" vertical="center" wrapText="1"/>
    </xf>
    <xf numFmtId="14" fontId="2" fillId="15" borderId="8" xfId="12" applyNumberFormat="1" applyFont="1" applyFill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omskopivo.com/" TargetMode="External"/><Relationship Id="rId1" Type="http://schemas.openxmlformats.org/officeDocument/2006/relationships/hyperlink" Target="mailto:mail@lomskopivo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592" customWidth="1"/>
    <col min="2" max="2" width="65.7109375" style="592" customWidth="1"/>
    <col min="3" max="3" width="4.140625" style="592" customWidth="1"/>
    <col min="4" max="4" width="4" style="592" customWidth="1"/>
    <col min="5" max="26" width="9.140625" style="592"/>
    <col min="27" max="27" width="9.85546875" style="592" bestFit="1" customWidth="1"/>
    <col min="28" max="16384" width="9.140625" style="592"/>
  </cols>
  <sheetData>
    <row r="1" spans="1:27">
      <c r="A1" s="1" t="s">
        <v>0</v>
      </c>
      <c r="B1" s="2"/>
      <c r="Z1" s="601">
        <v>1</v>
      </c>
      <c r="AA1" s="602">
        <f>IF(ISBLANK(_endDate),"",_endDate)</f>
        <v>45838</v>
      </c>
    </row>
    <row r="2" spans="1:27">
      <c r="A2" s="591" t="s">
        <v>1</v>
      </c>
      <c r="B2" s="58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45868</v>
      </c>
    </row>
    <row r="3" spans="1:27">
      <c r="A3" s="588" t="s">
        <v>2</v>
      </c>
      <c r="B3" s="589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Иванка Борисова</v>
      </c>
    </row>
    <row r="4" spans="1:27">
      <c r="A4" s="586" t="s">
        <v>3</v>
      </c>
      <c r="B4" s="587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0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05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05">
        <v>45838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05">
        <v>45868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0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04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06" t="s">
        <v>981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04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04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04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>
      <c r="A19" s="6" t="s">
        <v>15</v>
      </c>
      <c r="B19" s="504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504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06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06" t="s">
        <v>998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18" t="s">
        <v>999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19" t="s">
        <v>1000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593" t="s">
        <v>1005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06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06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0" t="s">
        <v>867</v>
      </c>
      <c r="B1" s="571"/>
      <c r="C1" s="571"/>
      <c r="D1" s="571"/>
      <c r="E1" s="571"/>
      <c r="F1" s="571"/>
      <c r="G1" s="571"/>
      <c r="H1" s="571"/>
      <c r="I1" s="571"/>
      <c r="J1" s="572"/>
    </row>
    <row r="2" spans="1:10" ht="15.75">
      <c r="A2" s="571" t="str">
        <f>CONCATENATE("на информацията, въведена в справките на ",UPPER(pdeName))</f>
        <v>на информацията, въведена в справките на "ЛОМСКО ПИВО" АД</v>
      </c>
      <c r="B2" s="571"/>
      <c r="C2" s="571"/>
      <c r="D2" s="571"/>
      <c r="E2" s="571"/>
      <c r="F2" s="571"/>
      <c r="G2" s="571"/>
      <c r="H2" s="571"/>
      <c r="I2" s="571"/>
      <c r="J2" s="572"/>
    </row>
    <row r="3" spans="1:10" ht="15.75">
      <c r="A3" s="571" t="str">
        <f>CONCATENATE("за периода от ",TEXT(startDate,"dd.mm.yyyy г.")," до ",TEXT(endDate,"dd.mm.yyyy г."))</f>
        <v>за периода от 01.01.2025 г. до 30.06.2025 г.</v>
      </c>
      <c r="B3" s="429"/>
      <c r="C3" s="429"/>
      <c r="D3" s="429"/>
      <c r="E3" s="429"/>
      <c r="F3" s="429"/>
      <c r="G3" s="429"/>
      <c r="H3" s="429"/>
      <c r="I3" s="429"/>
      <c r="J3" s="573"/>
    </row>
    <row r="5" spans="1:10" ht="25.5" customHeight="1">
      <c r="A5" s="576" t="s">
        <v>868</v>
      </c>
      <c r="B5" s="577" t="s">
        <v>869</v>
      </c>
      <c r="C5" s="578" t="s">
        <v>870</v>
      </c>
      <c r="D5" s="579" t="s">
        <v>871</v>
      </c>
      <c r="E5" s="578" t="s">
        <v>872</v>
      </c>
      <c r="F5" s="577" t="s">
        <v>873</v>
      </c>
      <c r="G5" s="576" t="s">
        <v>874</v>
      </c>
    </row>
    <row r="6" spans="1:10" ht="18.75" customHeight="1">
      <c r="A6" s="581" t="s">
        <v>875</v>
      </c>
      <c r="B6" s="574" t="s">
        <v>876</v>
      </c>
      <c r="C6" s="580">
        <f>'1-Баланс'!C95</f>
        <v>10733</v>
      </c>
      <c r="D6" s="607">
        <f t="shared" ref="D6:D15" si="0">C6-E6</f>
        <v>0</v>
      </c>
      <c r="E6" s="580">
        <f>'1-Баланс'!G95</f>
        <v>10733</v>
      </c>
      <c r="F6" s="575" t="s">
        <v>877</v>
      </c>
      <c r="G6" s="581" t="s">
        <v>875</v>
      </c>
    </row>
    <row r="7" spans="1:10" ht="18.75" customHeight="1">
      <c r="A7" s="581" t="s">
        <v>875</v>
      </c>
      <c r="B7" s="574" t="s">
        <v>878</v>
      </c>
      <c r="C7" s="580">
        <f>'1-Баланс'!G37</f>
        <v>-262</v>
      </c>
      <c r="D7" s="607">
        <f t="shared" si="0"/>
        <v>-4727</v>
      </c>
      <c r="E7" s="580">
        <f>'1-Баланс'!G18</f>
        <v>4465</v>
      </c>
      <c r="F7" s="575" t="s">
        <v>486</v>
      </c>
      <c r="G7" s="581" t="s">
        <v>875</v>
      </c>
    </row>
    <row r="8" spans="1:10" ht="18.75" customHeight="1">
      <c r="A8" s="581" t="s">
        <v>875</v>
      </c>
      <c r="B8" s="574" t="s">
        <v>879</v>
      </c>
      <c r="C8" s="580">
        <f>ABS('1-Баланс'!G32)-ABS('1-Баланс'!G33)</f>
        <v>-712</v>
      </c>
      <c r="D8" s="607">
        <f t="shared" si="0"/>
        <v>0</v>
      </c>
      <c r="E8" s="580">
        <f>ABS('2-Отчет за доходите'!C44)-ABS('2-Отчет за доходите'!G44)</f>
        <v>-712</v>
      </c>
      <c r="F8" s="575" t="s">
        <v>880</v>
      </c>
      <c r="G8" s="582" t="s">
        <v>881</v>
      </c>
    </row>
    <row r="9" spans="1:10" ht="18.75" customHeight="1">
      <c r="A9" s="581" t="s">
        <v>875</v>
      </c>
      <c r="B9" s="574" t="s">
        <v>882</v>
      </c>
      <c r="C9" s="580">
        <f>'1-Баланс'!D92</f>
        <v>10</v>
      </c>
      <c r="D9" s="607">
        <f t="shared" si="0"/>
        <v>0</v>
      </c>
      <c r="E9" s="580">
        <f>'3-Отчет за паричния поток'!C45</f>
        <v>10</v>
      </c>
      <c r="F9" s="575" t="s">
        <v>883</v>
      </c>
      <c r="G9" s="582" t="s">
        <v>884</v>
      </c>
    </row>
    <row r="10" spans="1:10" ht="18.75" customHeight="1">
      <c r="A10" s="581" t="s">
        <v>875</v>
      </c>
      <c r="B10" s="574" t="s">
        <v>885</v>
      </c>
      <c r="C10" s="580">
        <f>'1-Баланс'!C92</f>
        <v>9</v>
      </c>
      <c r="D10" s="607">
        <f t="shared" si="0"/>
        <v>3</v>
      </c>
      <c r="E10" s="580">
        <f>'3-Отчет за паричния поток'!C46</f>
        <v>6</v>
      </c>
      <c r="F10" s="575" t="s">
        <v>886</v>
      </c>
      <c r="G10" s="582" t="s">
        <v>884</v>
      </c>
    </row>
    <row r="11" spans="1:10" ht="18.75" customHeight="1">
      <c r="A11" s="581" t="s">
        <v>875</v>
      </c>
      <c r="B11" s="574" t="s">
        <v>878</v>
      </c>
      <c r="C11" s="580">
        <f>'1-Баланс'!G37</f>
        <v>-262</v>
      </c>
      <c r="D11" s="607">
        <f t="shared" si="0"/>
        <v>450</v>
      </c>
      <c r="E11" s="580">
        <f>'4-Отчет за собствения капитал'!L34</f>
        <v>-712</v>
      </c>
      <c r="F11" s="575" t="s">
        <v>887</v>
      </c>
      <c r="G11" s="582" t="s">
        <v>888</v>
      </c>
    </row>
    <row r="12" spans="1:10" ht="18.75" customHeight="1">
      <c r="A12" s="581" t="s">
        <v>875</v>
      </c>
      <c r="B12" s="574" t="s">
        <v>889</v>
      </c>
      <c r="C12" s="580">
        <f>'1-Баланс'!C36</f>
        <v>0</v>
      </c>
      <c r="D12" s="607">
        <f t="shared" si="0"/>
        <v>0</v>
      </c>
      <c r="E12" s="580">
        <f>'Справка 5'!C27+'Справка 5'!C97</f>
        <v>0</v>
      </c>
      <c r="F12" s="575" t="s">
        <v>890</v>
      </c>
      <c r="G12" s="582" t="s">
        <v>891</v>
      </c>
    </row>
    <row r="13" spans="1:10" ht="18.75" customHeight="1">
      <c r="A13" s="581" t="s">
        <v>875</v>
      </c>
      <c r="B13" s="574" t="s">
        <v>892</v>
      </c>
      <c r="C13" s="580">
        <f>'1-Баланс'!C37</f>
        <v>0</v>
      </c>
      <c r="D13" s="607">
        <f t="shared" si="0"/>
        <v>0</v>
      </c>
      <c r="E13" s="580">
        <f>'Справка 5'!C44+'Справка 5'!C114</f>
        <v>0</v>
      </c>
      <c r="F13" s="575" t="s">
        <v>893</v>
      </c>
      <c r="G13" s="582" t="s">
        <v>891</v>
      </c>
    </row>
    <row r="14" spans="1:10" ht="18.75" customHeight="1">
      <c r="A14" s="581" t="s">
        <v>875</v>
      </c>
      <c r="B14" s="574" t="s">
        <v>894</v>
      </c>
      <c r="C14" s="580">
        <f>'1-Баланс'!C38</f>
        <v>0</v>
      </c>
      <c r="D14" s="607">
        <f t="shared" si="0"/>
        <v>0</v>
      </c>
      <c r="E14" s="580">
        <f>'Справка 5'!C61+'Справка 5'!C131</f>
        <v>0</v>
      </c>
      <c r="F14" s="575" t="s">
        <v>895</v>
      </c>
      <c r="G14" s="582" t="s">
        <v>891</v>
      </c>
    </row>
    <row r="15" spans="1:10" ht="18.75" customHeight="1">
      <c r="A15" s="581" t="s">
        <v>875</v>
      </c>
      <c r="B15" s="574" t="s">
        <v>896</v>
      </c>
      <c r="C15" s="580">
        <f>'1-Баланс'!C39</f>
        <v>2</v>
      </c>
      <c r="D15" s="607">
        <f t="shared" si="0"/>
        <v>0</v>
      </c>
      <c r="E15" s="580">
        <f>'Справка 5'!C148+'Справка 5'!C78</f>
        <v>2</v>
      </c>
      <c r="F15" s="575" t="s">
        <v>897</v>
      </c>
      <c r="G15" s="582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4" t="s">
        <v>898</v>
      </c>
      <c r="B1" s="514" t="s">
        <v>899</v>
      </c>
      <c r="C1" s="514" t="s">
        <v>900</v>
      </c>
      <c r="D1" s="514" t="s">
        <v>901</v>
      </c>
    </row>
    <row r="2" spans="1:6" ht="24" customHeight="1">
      <c r="A2" s="561" t="s">
        <v>902</v>
      </c>
      <c r="B2" s="559"/>
      <c r="C2" s="559"/>
      <c r="D2" s="560"/>
    </row>
    <row r="3" spans="1:6" ht="31.5">
      <c r="A3" s="517">
        <v>1</v>
      </c>
      <c r="B3" s="515" t="s">
        <v>903</v>
      </c>
      <c r="C3" s="516" t="s">
        <v>904</v>
      </c>
      <c r="D3" s="558">
        <f>(ABS('1-Баланс'!G32)-ABS('1-Баланс'!G33))/'2-Отчет за доходите'!G16</f>
        <v>-0.45063291139240508</v>
      </c>
      <c r="E3" s="603"/>
    </row>
    <row r="4" spans="1:6" ht="31.5">
      <c r="A4" s="517">
        <v>2</v>
      </c>
      <c r="B4" s="515" t="s">
        <v>905</v>
      </c>
      <c r="C4" s="516" t="s">
        <v>906</v>
      </c>
      <c r="D4" s="558">
        <f>(ABS('1-Баланс'!G32)-ABS('1-Баланс'!G33))/'1-Баланс'!G37</f>
        <v>2.717557251908397</v>
      </c>
    </row>
    <row r="5" spans="1:6" ht="31.5">
      <c r="A5" s="517">
        <v>3</v>
      </c>
      <c r="B5" s="515" t="s">
        <v>907</v>
      </c>
      <c r="C5" s="516" t="s">
        <v>908</v>
      </c>
      <c r="D5" s="558">
        <f>(ABS('1-Баланс'!G32)-ABS('1-Баланс'!G33))/('1-Баланс'!G56+'1-Баланс'!G79)</f>
        <v>-6.4756707594361071E-2</v>
      </c>
    </row>
    <row r="6" spans="1:6" ht="31.5">
      <c r="A6" s="517">
        <v>4</v>
      </c>
      <c r="B6" s="515" t="s">
        <v>909</v>
      </c>
      <c r="C6" s="516" t="s">
        <v>910</v>
      </c>
      <c r="D6" s="558">
        <f>(ABS('1-Баланс'!G32)-ABS('1-Баланс'!G33))/('1-Баланс'!C95)</f>
        <v>-6.6337463896394291E-2</v>
      </c>
    </row>
    <row r="7" spans="1:6" ht="24" customHeight="1">
      <c r="A7" s="561" t="s">
        <v>911</v>
      </c>
      <c r="B7" s="559"/>
      <c r="C7" s="559"/>
      <c r="D7" s="560"/>
    </row>
    <row r="8" spans="1:6" ht="31.5">
      <c r="A8" s="517">
        <v>5</v>
      </c>
      <c r="B8" s="515" t="s">
        <v>912</v>
      </c>
      <c r="C8" s="516" t="s">
        <v>913</v>
      </c>
      <c r="D8" s="557">
        <f>'2-Отчет за доходите'!G36/'2-Отчет за доходите'!C36</f>
        <v>0.6952054794520548</v>
      </c>
      <c r="F8" s="603"/>
    </row>
    <row r="9" spans="1:6" ht="24" customHeight="1">
      <c r="A9" s="561" t="s">
        <v>914</v>
      </c>
      <c r="B9" s="559"/>
      <c r="C9" s="559"/>
      <c r="D9" s="560"/>
    </row>
    <row r="10" spans="1:6" ht="31.5">
      <c r="A10" s="517">
        <v>6</v>
      </c>
      <c r="B10" s="515" t="s">
        <v>915</v>
      </c>
      <c r="C10" s="516" t="s">
        <v>916</v>
      </c>
      <c r="D10" s="557">
        <f>'1-Баланс'!C94/'1-Баланс'!G79</f>
        <v>0.26361810232777977</v>
      </c>
    </row>
    <row r="11" spans="1:6" ht="63">
      <c r="A11" s="517">
        <v>7</v>
      </c>
      <c r="B11" s="515" t="s">
        <v>917</v>
      </c>
      <c r="C11" s="516" t="s">
        <v>918</v>
      </c>
      <c r="D11" s="557">
        <f>('1-Баланс'!C76+'1-Баланс'!C85+'1-Баланс'!C92)/'1-Баланс'!G79</f>
        <v>5.9080704241994568E-2</v>
      </c>
    </row>
    <row r="12" spans="1:6" ht="47.25">
      <c r="A12" s="517">
        <v>8</v>
      </c>
      <c r="B12" s="515" t="s">
        <v>919</v>
      </c>
      <c r="C12" s="516" t="s">
        <v>920</v>
      </c>
      <c r="D12" s="557">
        <f>('1-Баланс'!C85+'1-Баланс'!C92)/'1-Баланс'!G79</f>
        <v>1.0634526763559022E-3</v>
      </c>
    </row>
    <row r="13" spans="1:6" ht="31.5">
      <c r="A13" s="517">
        <v>9</v>
      </c>
      <c r="B13" s="515" t="s">
        <v>921</v>
      </c>
      <c r="C13" s="516" t="s">
        <v>922</v>
      </c>
      <c r="D13" s="557">
        <f>'1-Баланс'!C92/'1-Баланс'!G79</f>
        <v>1.0634526763559022E-3</v>
      </c>
      <c r="F13" s="603"/>
    </row>
    <row r="14" spans="1:6" ht="24" customHeight="1">
      <c r="A14" s="561" t="s">
        <v>923</v>
      </c>
      <c r="B14" s="559"/>
      <c r="C14" s="559"/>
      <c r="D14" s="560"/>
    </row>
    <row r="15" spans="1:6" ht="31.5">
      <c r="A15" s="517">
        <v>10</v>
      </c>
      <c r="B15" s="515" t="s">
        <v>924</v>
      </c>
      <c r="C15" s="516" t="s">
        <v>925</v>
      </c>
      <c r="D15" s="557">
        <f>'2-Отчет за доходите'!G16/('1-Баланс'!C20+'1-Баланс'!C21+'1-Баланс'!C22+'1-Баланс'!C28+'1-Баланс'!C65)</f>
        <v>0.16460047921658505</v>
      </c>
    </row>
    <row r="16" spans="1:6" ht="31.5">
      <c r="A16" s="563">
        <v>11</v>
      </c>
      <c r="B16" s="515" t="s">
        <v>923</v>
      </c>
      <c r="C16" s="516" t="s">
        <v>926</v>
      </c>
      <c r="D16" s="564">
        <f>'2-Отчет за доходите'!G16/('1-Баланс'!C95)</f>
        <v>0.14720954066896488</v>
      </c>
    </row>
    <row r="17" spans="1:5" ht="24" customHeight="1">
      <c r="A17" s="561" t="s">
        <v>927</v>
      </c>
      <c r="B17" s="559"/>
      <c r="C17" s="559"/>
      <c r="D17" s="560"/>
    </row>
    <row r="18" spans="1:5" ht="31.5">
      <c r="A18" s="517">
        <v>12</v>
      </c>
      <c r="B18" s="515" t="s">
        <v>928</v>
      </c>
      <c r="C18" s="516" t="s">
        <v>929</v>
      </c>
      <c r="D18" s="557">
        <f>'1-Баланс'!G56/('1-Баланс'!G37+'1-Баланс'!G56)</f>
        <v>1.1154185022026433</v>
      </c>
    </row>
    <row r="19" spans="1:5" ht="31.5">
      <c r="A19" s="517">
        <v>13</v>
      </c>
      <c r="B19" s="515" t="s">
        <v>930</v>
      </c>
      <c r="C19" s="516" t="s">
        <v>931</v>
      </c>
      <c r="D19" s="557">
        <f>D4/D5</f>
        <v>-41.965648854961835</v>
      </c>
    </row>
    <row r="20" spans="1:5" ht="31.5">
      <c r="A20" s="517">
        <v>14</v>
      </c>
      <c r="B20" s="515" t="s">
        <v>932</v>
      </c>
      <c r="C20" s="516" t="s">
        <v>933</v>
      </c>
      <c r="D20" s="557">
        <f>D6/D5</f>
        <v>1.0244106959843473</v>
      </c>
    </row>
    <row r="21" spans="1:5" ht="38.25" customHeight="1">
      <c r="A21" s="517">
        <v>15</v>
      </c>
      <c r="B21" s="515" t="s">
        <v>934</v>
      </c>
      <c r="C21" s="516" t="s">
        <v>935</v>
      </c>
      <c r="D21" s="583">
        <f>'2-Отчет за доходите'!C37+'2-Отчет за доходите'!C25</f>
        <v>64</v>
      </c>
      <c r="E21" s="600"/>
    </row>
    <row r="22" spans="1:5" ht="63">
      <c r="A22" s="517">
        <v>16</v>
      </c>
      <c r="B22" s="515" t="s">
        <v>936</v>
      </c>
      <c r="C22" s="516" t="s">
        <v>937</v>
      </c>
      <c r="D22" s="562">
        <f>D21/'1-Баланс'!G37</f>
        <v>-0.24427480916030533</v>
      </c>
    </row>
    <row r="23" spans="1:5" ht="31.5">
      <c r="A23" s="517">
        <v>17</v>
      </c>
      <c r="B23" s="515" t="s">
        <v>938</v>
      </c>
      <c r="C23" s="516" t="s">
        <v>939</v>
      </c>
      <c r="D23" s="562">
        <f>(D21+'2-Отчет за доходите'!C14)/'2-Отчет за доходите'!G31</f>
        <v>0.20935960591133004</v>
      </c>
    </row>
    <row r="24" spans="1:5" ht="31.5">
      <c r="A24" s="517">
        <v>18</v>
      </c>
      <c r="B24" s="515" t="s">
        <v>940</v>
      </c>
      <c r="C24" s="516" t="s">
        <v>941</v>
      </c>
      <c r="D24" s="562">
        <f>('1-Баланс'!G56+'1-Баланс'!G79)/(D21+'2-Отчет за доходите'!C14)</f>
        <v>32.338235294117645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32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"Ломско пиво" АД</v>
      </c>
      <c r="B3" s="609" t="str">
        <f t="shared" ref="B3:B34" si="1">pdeBulstat</f>
        <v>111008825</v>
      </c>
      <c r="C3" s="613">
        <f t="shared" ref="C3:C34" si="2">endDate</f>
        <v>45838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103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"Ломско пиво" АД</v>
      </c>
      <c r="B4" s="609" t="str">
        <f t="shared" si="1"/>
        <v>111008825</v>
      </c>
      <c r="C4" s="613">
        <f t="shared" si="2"/>
        <v>45838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3110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"Ломско пиво" АД</v>
      </c>
      <c r="B5" s="609" t="str">
        <f t="shared" si="1"/>
        <v>111008825</v>
      </c>
      <c r="C5" s="613">
        <f t="shared" si="2"/>
        <v>45838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3690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"Ломско пиво" АД</v>
      </c>
      <c r="B6" s="609" t="str">
        <f t="shared" si="1"/>
        <v>111008825</v>
      </c>
      <c r="C6" s="613">
        <f t="shared" si="2"/>
        <v>45838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505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"Ломско пиво" АД</v>
      </c>
      <c r="B7" s="609" t="str">
        <f t="shared" si="1"/>
        <v>111008825</v>
      </c>
      <c r="C7" s="613">
        <f t="shared" si="2"/>
        <v>45838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221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"Ломско пиво" АД</v>
      </c>
      <c r="B8" s="609" t="str">
        <f t="shared" si="1"/>
        <v>111008825</v>
      </c>
      <c r="C8" s="613">
        <f t="shared" si="2"/>
        <v>45838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38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"Ломско пиво" АД</v>
      </c>
      <c r="B9" s="609" t="str">
        <f t="shared" si="1"/>
        <v>111008825</v>
      </c>
      <c r="C9" s="613">
        <f t="shared" si="2"/>
        <v>45838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127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"Ломско пиво" АД</v>
      </c>
      <c r="B10" s="609" t="str">
        <f t="shared" si="1"/>
        <v>111008825</v>
      </c>
      <c r="C10" s="613">
        <f t="shared" si="2"/>
        <v>45838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34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"Ломско пиво" АД</v>
      </c>
      <c r="B11" s="609" t="str">
        <f t="shared" si="1"/>
        <v>111008825</v>
      </c>
      <c r="C11" s="613">
        <f t="shared" si="2"/>
        <v>45838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7828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"Ломско пиво" АД</v>
      </c>
      <c r="B12" s="609" t="str">
        <f t="shared" si="1"/>
        <v>111008825</v>
      </c>
      <c r="C12" s="613">
        <f t="shared" si="2"/>
        <v>45838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0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"Ломско пиво" АД</v>
      </c>
      <c r="B13" s="609" t="str">
        <f t="shared" si="1"/>
        <v>111008825</v>
      </c>
      <c r="C13" s="613">
        <f t="shared" si="2"/>
        <v>45838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"Ломско пиво" АД</v>
      </c>
      <c r="B14" s="609" t="str">
        <f t="shared" si="1"/>
        <v>111008825</v>
      </c>
      <c r="C14" s="613">
        <f t="shared" si="2"/>
        <v>45838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"Ломско пиво" АД</v>
      </c>
      <c r="B15" s="609" t="str">
        <f t="shared" si="1"/>
        <v>111008825</v>
      </c>
      <c r="C15" s="613">
        <f t="shared" si="2"/>
        <v>45838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1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"Ломско пиво" АД</v>
      </c>
      <c r="B16" s="609" t="str">
        <f t="shared" si="1"/>
        <v>111008825</v>
      </c>
      <c r="C16" s="613">
        <f t="shared" si="2"/>
        <v>45838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"Ломско пиво" АД</v>
      </c>
      <c r="B17" s="609" t="str">
        <f t="shared" si="1"/>
        <v>111008825</v>
      </c>
      <c r="C17" s="613">
        <f t="shared" si="2"/>
        <v>45838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45</v>
      </c>
    </row>
    <row r="18" spans="1:8">
      <c r="A18" s="609" t="str">
        <f t="shared" si="0"/>
        <v>"Ломско пиво" АД</v>
      </c>
      <c r="B18" s="609" t="str">
        <f t="shared" si="1"/>
        <v>111008825</v>
      </c>
      <c r="C18" s="613">
        <f t="shared" si="2"/>
        <v>45838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46</v>
      </c>
    </row>
    <row r="19" spans="1:8">
      <c r="A19" s="609" t="str">
        <f t="shared" si="0"/>
        <v>"Ломско пиво" АД</v>
      </c>
      <c r="B19" s="609" t="str">
        <f t="shared" si="1"/>
        <v>111008825</v>
      </c>
      <c r="C19" s="613">
        <f t="shared" si="2"/>
        <v>45838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"Ломско пиво" АД</v>
      </c>
      <c r="B20" s="609" t="str">
        <f t="shared" si="1"/>
        <v>111008825</v>
      </c>
      <c r="C20" s="613">
        <f t="shared" si="2"/>
        <v>45838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"Ломско пиво" АД</v>
      </c>
      <c r="B21" s="609" t="str">
        <f t="shared" si="1"/>
        <v>111008825</v>
      </c>
      <c r="C21" s="613">
        <f t="shared" si="2"/>
        <v>45838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"Ломско пиво" АД</v>
      </c>
      <c r="B22" s="609" t="str">
        <f t="shared" si="1"/>
        <v>111008825</v>
      </c>
      <c r="C22" s="613">
        <f t="shared" si="2"/>
        <v>45838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2</v>
      </c>
    </row>
    <row r="23" spans="1:8">
      <c r="A23" s="609" t="str">
        <f t="shared" si="0"/>
        <v>"Ломско пиво" АД</v>
      </c>
      <c r="B23" s="609" t="str">
        <f t="shared" si="1"/>
        <v>111008825</v>
      </c>
      <c r="C23" s="613">
        <f t="shared" si="2"/>
        <v>45838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0</v>
      </c>
    </row>
    <row r="24" spans="1:8">
      <c r="A24" s="609" t="str">
        <f t="shared" si="0"/>
        <v>"Ломско пиво" АД</v>
      </c>
      <c r="B24" s="609" t="str">
        <f t="shared" si="1"/>
        <v>111008825</v>
      </c>
      <c r="C24" s="613">
        <f t="shared" si="2"/>
        <v>45838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"Ломско пиво" АД</v>
      </c>
      <c r="B25" s="609" t="str">
        <f t="shared" si="1"/>
        <v>111008825</v>
      </c>
      <c r="C25" s="613">
        <f t="shared" si="2"/>
        <v>45838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"Ломско пиво" АД</v>
      </c>
      <c r="B26" s="609" t="str">
        <f t="shared" si="1"/>
        <v>111008825</v>
      </c>
      <c r="C26" s="613">
        <f t="shared" si="2"/>
        <v>45838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2</v>
      </c>
    </row>
    <row r="27" spans="1:8">
      <c r="A27" s="609" t="str">
        <f t="shared" si="0"/>
        <v>"Ломско пиво" АД</v>
      </c>
      <c r="B27" s="609" t="str">
        <f t="shared" si="1"/>
        <v>111008825</v>
      </c>
      <c r="C27" s="613">
        <f t="shared" si="2"/>
        <v>45838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"Ломско пиво" АД</v>
      </c>
      <c r="B28" s="609" t="str">
        <f t="shared" si="1"/>
        <v>111008825</v>
      </c>
      <c r="C28" s="613">
        <f t="shared" si="2"/>
        <v>45838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"Ломско пиво" АД</v>
      </c>
      <c r="B29" s="609" t="str">
        <f t="shared" si="1"/>
        <v>111008825</v>
      </c>
      <c r="C29" s="613">
        <f t="shared" si="2"/>
        <v>45838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"Ломско пиво" АД</v>
      </c>
      <c r="B30" s="609" t="str">
        <f t="shared" si="1"/>
        <v>111008825</v>
      </c>
      <c r="C30" s="613">
        <f t="shared" si="2"/>
        <v>45838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"Ломско пиво" АД</v>
      </c>
      <c r="B31" s="609" t="str">
        <f t="shared" si="1"/>
        <v>111008825</v>
      </c>
      <c r="C31" s="613">
        <f t="shared" si="2"/>
        <v>45838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"Ломско пиво" АД</v>
      </c>
      <c r="B32" s="609" t="str">
        <f t="shared" si="1"/>
        <v>111008825</v>
      </c>
      <c r="C32" s="613">
        <f t="shared" si="2"/>
        <v>45838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"Ломско пиво" АД</v>
      </c>
      <c r="B33" s="609" t="str">
        <f t="shared" si="1"/>
        <v>111008825</v>
      </c>
      <c r="C33" s="613">
        <f t="shared" si="2"/>
        <v>45838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2</v>
      </c>
    </row>
    <row r="34" spans="1:8">
      <c r="A34" s="609" t="str">
        <f t="shared" si="0"/>
        <v>"Ломско пиво" АД</v>
      </c>
      <c r="B34" s="609" t="str">
        <f t="shared" si="1"/>
        <v>111008825</v>
      </c>
      <c r="C34" s="613">
        <f t="shared" si="2"/>
        <v>45838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"Ломско пиво" АД</v>
      </c>
      <c r="B35" s="609" t="str">
        <f t="shared" ref="B35:B66" si="4">pdeBulstat</f>
        <v>111008825</v>
      </c>
      <c r="C35" s="613">
        <f t="shared" ref="C35:C66" si="5">endDate</f>
        <v>45838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626</v>
      </c>
    </row>
    <row r="36" spans="1:8">
      <c r="A36" s="609" t="str">
        <f t="shared" si="3"/>
        <v>"Ломско пиво" АД</v>
      </c>
      <c r="B36" s="609" t="str">
        <f t="shared" si="4"/>
        <v>111008825</v>
      </c>
      <c r="C36" s="613">
        <f t="shared" si="5"/>
        <v>45838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"Ломско пиво" АД</v>
      </c>
      <c r="B37" s="609" t="str">
        <f t="shared" si="4"/>
        <v>111008825</v>
      </c>
      <c r="C37" s="613">
        <f t="shared" si="5"/>
        <v>45838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"Ломско пиво" АД</v>
      </c>
      <c r="B38" s="609" t="str">
        <f t="shared" si="4"/>
        <v>111008825</v>
      </c>
      <c r="C38" s="613">
        <f t="shared" si="5"/>
        <v>45838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626</v>
      </c>
    </row>
    <row r="39" spans="1:8">
      <c r="A39" s="609" t="str">
        <f t="shared" si="3"/>
        <v>"Ломско пиво" АД</v>
      </c>
      <c r="B39" s="609" t="str">
        <f t="shared" si="4"/>
        <v>111008825</v>
      </c>
      <c r="C39" s="613">
        <f t="shared" si="5"/>
        <v>45838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"Ломско пиво" АД</v>
      </c>
      <c r="B40" s="609" t="str">
        <f t="shared" si="4"/>
        <v>111008825</v>
      </c>
      <c r="C40" s="613">
        <f t="shared" si="5"/>
        <v>45838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"Ломско пиво" АД</v>
      </c>
      <c r="B41" s="609" t="str">
        <f t="shared" si="4"/>
        <v>111008825</v>
      </c>
      <c r="C41" s="613">
        <f t="shared" si="5"/>
        <v>45838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8502</v>
      </c>
    </row>
    <row r="42" spans="1:8">
      <c r="A42" s="609" t="str">
        <f t="shared" si="3"/>
        <v>"Ломско пиво" АД</v>
      </c>
      <c r="B42" s="609" t="str">
        <f t="shared" si="4"/>
        <v>111008825</v>
      </c>
      <c r="C42" s="613">
        <f t="shared" si="5"/>
        <v>45838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1051</v>
      </c>
    </row>
    <row r="43" spans="1:8">
      <c r="A43" s="609" t="str">
        <f t="shared" si="3"/>
        <v>"Ломско пиво" АД</v>
      </c>
      <c r="B43" s="609" t="str">
        <f t="shared" si="4"/>
        <v>111008825</v>
      </c>
      <c r="C43" s="613">
        <f t="shared" si="5"/>
        <v>45838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142</v>
      </c>
    </row>
    <row r="44" spans="1:8">
      <c r="A44" s="609" t="str">
        <f t="shared" si="3"/>
        <v>"Ломско пиво" АД</v>
      </c>
      <c r="B44" s="609" t="str">
        <f t="shared" si="4"/>
        <v>111008825</v>
      </c>
      <c r="C44" s="613">
        <f t="shared" si="5"/>
        <v>45838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382</v>
      </c>
    </row>
    <row r="45" spans="1:8">
      <c r="A45" s="609" t="str">
        <f t="shared" si="3"/>
        <v>"Ломско пиво" АД</v>
      </c>
      <c r="B45" s="609" t="str">
        <f t="shared" si="4"/>
        <v>111008825</v>
      </c>
      <c r="C45" s="613">
        <f t="shared" si="5"/>
        <v>45838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150</v>
      </c>
    </row>
    <row r="46" spans="1:8">
      <c r="A46" s="609" t="str">
        <f t="shared" si="3"/>
        <v>"Ломско пиво" АД</v>
      </c>
      <c r="B46" s="609" t="str">
        <f t="shared" si="4"/>
        <v>111008825</v>
      </c>
      <c r="C46" s="613">
        <f t="shared" si="5"/>
        <v>45838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"Ломско пиво" АД</v>
      </c>
      <c r="B47" s="609" t="str">
        <f t="shared" si="4"/>
        <v>111008825</v>
      </c>
      <c r="C47" s="613">
        <f t="shared" si="5"/>
        <v>45838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"Ломско пиво" АД</v>
      </c>
      <c r="B48" s="609" t="str">
        <f t="shared" si="4"/>
        <v>111008825</v>
      </c>
      <c r="C48" s="613">
        <f t="shared" si="5"/>
        <v>45838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1725</v>
      </c>
    </row>
    <row r="49" spans="1:8">
      <c r="A49" s="609" t="str">
        <f t="shared" si="3"/>
        <v>"Ломско пиво" АД</v>
      </c>
      <c r="B49" s="609" t="str">
        <f t="shared" si="4"/>
        <v>111008825</v>
      </c>
      <c r="C49" s="613">
        <f t="shared" si="5"/>
        <v>45838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0</v>
      </c>
    </row>
    <row r="50" spans="1:8">
      <c r="A50" s="609" t="str">
        <f t="shared" si="3"/>
        <v>"Ломско пиво" АД</v>
      </c>
      <c r="B50" s="609" t="str">
        <f t="shared" si="4"/>
        <v>111008825</v>
      </c>
      <c r="C50" s="613">
        <f t="shared" si="5"/>
        <v>45838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287</v>
      </c>
    </row>
    <row r="51" spans="1:8">
      <c r="A51" s="609" t="str">
        <f t="shared" si="3"/>
        <v>"Ломско пиво" АД</v>
      </c>
      <c r="B51" s="609" t="str">
        <f t="shared" si="4"/>
        <v>111008825</v>
      </c>
      <c r="C51" s="613">
        <f t="shared" si="5"/>
        <v>45838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51</v>
      </c>
    </row>
    <row r="52" spans="1:8">
      <c r="A52" s="609" t="str">
        <f t="shared" si="3"/>
        <v>"Ломско пиво" АД</v>
      </c>
      <c r="B52" s="609" t="str">
        <f t="shared" si="4"/>
        <v>111008825</v>
      </c>
      <c r="C52" s="613">
        <f t="shared" si="5"/>
        <v>45838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"Ломско пиво" АД</v>
      </c>
      <c r="B53" s="609" t="str">
        <f t="shared" si="4"/>
        <v>111008825</v>
      </c>
      <c r="C53" s="613">
        <f t="shared" si="5"/>
        <v>45838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"Ломско пиво" АД</v>
      </c>
      <c r="B54" s="609" t="str">
        <f t="shared" si="4"/>
        <v>111008825</v>
      </c>
      <c r="C54" s="613">
        <f t="shared" si="5"/>
        <v>45838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"Ломско пиво" АД</v>
      </c>
      <c r="B55" s="609" t="str">
        <f t="shared" si="4"/>
        <v>111008825</v>
      </c>
      <c r="C55" s="613">
        <f t="shared" si="5"/>
        <v>45838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"Ломско пиво" АД</v>
      </c>
      <c r="B56" s="609" t="str">
        <f t="shared" si="4"/>
        <v>111008825</v>
      </c>
      <c r="C56" s="613">
        <f t="shared" si="5"/>
        <v>45838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153</v>
      </c>
    </row>
    <row r="57" spans="1:8">
      <c r="A57" s="609" t="str">
        <f t="shared" si="3"/>
        <v>"Ломско пиво" АД</v>
      </c>
      <c r="B57" s="609" t="str">
        <f t="shared" si="4"/>
        <v>111008825</v>
      </c>
      <c r="C57" s="613">
        <f t="shared" si="5"/>
        <v>45838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491</v>
      </c>
    </row>
    <row r="58" spans="1:8">
      <c r="A58" s="609" t="str">
        <f t="shared" si="3"/>
        <v>"Ломско пиво" АД</v>
      </c>
      <c r="B58" s="609" t="str">
        <f t="shared" si="4"/>
        <v>111008825</v>
      </c>
      <c r="C58" s="613">
        <f t="shared" si="5"/>
        <v>45838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"Ломско пиво" АД</v>
      </c>
      <c r="B59" s="609" t="str">
        <f t="shared" si="4"/>
        <v>111008825</v>
      </c>
      <c r="C59" s="613">
        <f t="shared" si="5"/>
        <v>45838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"Ломско пиво" АД</v>
      </c>
      <c r="B60" s="609" t="str">
        <f t="shared" si="4"/>
        <v>111008825</v>
      </c>
      <c r="C60" s="613">
        <f t="shared" si="5"/>
        <v>45838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"Ломско пиво" АД</v>
      </c>
      <c r="B61" s="609" t="str">
        <f t="shared" si="4"/>
        <v>111008825</v>
      </c>
      <c r="C61" s="613">
        <f t="shared" si="5"/>
        <v>45838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"Ломско пиво" АД</v>
      </c>
      <c r="B62" s="609" t="str">
        <f t="shared" si="4"/>
        <v>111008825</v>
      </c>
      <c r="C62" s="613">
        <f t="shared" si="5"/>
        <v>45838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0</v>
      </c>
    </row>
    <row r="63" spans="1:8">
      <c r="A63" s="609" t="str">
        <f t="shared" si="3"/>
        <v>"Ломско пиво" АД</v>
      </c>
      <c r="B63" s="609" t="str">
        <f t="shared" si="4"/>
        <v>111008825</v>
      </c>
      <c r="C63" s="613">
        <f t="shared" si="5"/>
        <v>45838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"Ломско пиво" АД</v>
      </c>
      <c r="B64" s="609" t="str">
        <f t="shared" si="4"/>
        <v>111008825</v>
      </c>
      <c r="C64" s="613">
        <f t="shared" si="5"/>
        <v>45838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0</v>
      </c>
    </row>
    <row r="65" spans="1:8">
      <c r="A65" s="609" t="str">
        <f t="shared" si="3"/>
        <v>"Ломско пиво" АД</v>
      </c>
      <c r="B65" s="609" t="str">
        <f t="shared" si="4"/>
        <v>111008825</v>
      </c>
      <c r="C65" s="613">
        <f t="shared" si="5"/>
        <v>45838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2</v>
      </c>
    </row>
    <row r="66" spans="1:8">
      <c r="A66" s="609" t="str">
        <f t="shared" si="3"/>
        <v>"Ломско пиво" АД</v>
      </c>
      <c r="B66" s="609" t="str">
        <f t="shared" si="4"/>
        <v>111008825</v>
      </c>
      <c r="C66" s="613">
        <f t="shared" si="5"/>
        <v>45838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4</v>
      </c>
    </row>
    <row r="67" spans="1:8">
      <c r="A67" s="609" t="str">
        <f t="shared" ref="A67:A98" si="6">pdeName</f>
        <v>"Ломско пиво" АД</v>
      </c>
      <c r="B67" s="609" t="str">
        <f t="shared" ref="B67:B98" si="7">pdeBulstat</f>
        <v>111008825</v>
      </c>
      <c r="C67" s="613">
        <f t="shared" ref="C67:C98" si="8">endDate</f>
        <v>45838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3</v>
      </c>
    </row>
    <row r="68" spans="1:8">
      <c r="A68" s="609" t="str">
        <f t="shared" si="6"/>
        <v>"Ломско пиво" АД</v>
      </c>
      <c r="B68" s="609" t="str">
        <f t="shared" si="7"/>
        <v>111008825</v>
      </c>
      <c r="C68" s="613">
        <f t="shared" si="8"/>
        <v>45838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"Ломско пиво" АД</v>
      </c>
      <c r="B69" s="609" t="str">
        <f t="shared" si="7"/>
        <v>111008825</v>
      </c>
      <c r="C69" s="613">
        <f t="shared" si="8"/>
        <v>45838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9</v>
      </c>
    </row>
    <row r="70" spans="1:8">
      <c r="A70" s="609" t="str">
        <f t="shared" si="6"/>
        <v>"Ломско пиво" АД</v>
      </c>
      <c r="B70" s="609" t="str">
        <f t="shared" si="7"/>
        <v>111008825</v>
      </c>
      <c r="C70" s="613">
        <f t="shared" si="8"/>
        <v>45838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6</v>
      </c>
    </row>
    <row r="71" spans="1:8">
      <c r="A71" s="609" t="str">
        <f t="shared" si="6"/>
        <v>"Ломско пиво" АД</v>
      </c>
      <c r="B71" s="609" t="str">
        <f t="shared" si="7"/>
        <v>111008825</v>
      </c>
      <c r="C71" s="613">
        <f t="shared" si="8"/>
        <v>45838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2231</v>
      </c>
    </row>
    <row r="72" spans="1:8">
      <c r="A72" s="609" t="str">
        <f t="shared" si="6"/>
        <v>"Ломско пиво" АД</v>
      </c>
      <c r="B72" s="609" t="str">
        <f t="shared" si="7"/>
        <v>111008825</v>
      </c>
      <c r="C72" s="613">
        <f t="shared" si="8"/>
        <v>45838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10733</v>
      </c>
    </row>
    <row r="73" spans="1:8">
      <c r="A73" s="609" t="str">
        <f t="shared" si="6"/>
        <v>"Ломско пиво" АД</v>
      </c>
      <c r="B73" s="609" t="str">
        <f t="shared" si="7"/>
        <v>111008825</v>
      </c>
      <c r="C73" s="613">
        <f t="shared" si="8"/>
        <v>45838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4500</v>
      </c>
    </row>
    <row r="74" spans="1:8">
      <c r="A74" s="609" t="str">
        <f t="shared" si="6"/>
        <v>"Ломско пиво" АД</v>
      </c>
      <c r="B74" s="609" t="str">
        <f t="shared" si="7"/>
        <v>111008825</v>
      </c>
      <c r="C74" s="613">
        <f t="shared" si="8"/>
        <v>45838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0</v>
      </c>
    </row>
    <row r="75" spans="1:8">
      <c r="A75" s="609" t="str">
        <f t="shared" si="6"/>
        <v>"Ломско пиво" АД</v>
      </c>
      <c r="B75" s="609" t="str">
        <f t="shared" si="7"/>
        <v>111008825</v>
      </c>
      <c r="C75" s="613">
        <f t="shared" si="8"/>
        <v>45838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"Ломско пиво" АД</v>
      </c>
      <c r="B76" s="609" t="str">
        <f t="shared" si="7"/>
        <v>111008825</v>
      </c>
      <c r="C76" s="613">
        <f t="shared" si="8"/>
        <v>45838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-35</v>
      </c>
    </row>
    <row r="77" spans="1:8">
      <c r="A77" s="609" t="str">
        <f t="shared" si="6"/>
        <v>"Ломско пиво" АД</v>
      </c>
      <c r="B77" s="609" t="str">
        <f t="shared" si="7"/>
        <v>111008825</v>
      </c>
      <c r="C77" s="613">
        <f t="shared" si="8"/>
        <v>45838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"Ломско пиво" АД</v>
      </c>
      <c r="B78" s="609" t="str">
        <f t="shared" si="7"/>
        <v>111008825</v>
      </c>
      <c r="C78" s="613">
        <f t="shared" si="8"/>
        <v>45838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"Ломско пиво" АД</v>
      </c>
      <c r="B79" s="609" t="str">
        <f t="shared" si="7"/>
        <v>111008825</v>
      </c>
      <c r="C79" s="613">
        <f t="shared" si="8"/>
        <v>45838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4465</v>
      </c>
    </row>
    <row r="80" spans="1:8">
      <c r="A80" s="609" t="str">
        <f t="shared" si="6"/>
        <v>"Ломско пиво" АД</v>
      </c>
      <c r="B80" s="609" t="str">
        <f t="shared" si="7"/>
        <v>111008825</v>
      </c>
      <c r="C80" s="613">
        <f t="shared" si="8"/>
        <v>45838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289</v>
      </c>
    </row>
    <row r="81" spans="1:8">
      <c r="A81" s="609" t="str">
        <f t="shared" si="6"/>
        <v>"Ломско пиво" АД</v>
      </c>
      <c r="B81" s="609" t="str">
        <f t="shared" si="7"/>
        <v>111008825</v>
      </c>
      <c r="C81" s="613">
        <f t="shared" si="8"/>
        <v>45838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2064</v>
      </c>
    </row>
    <row r="82" spans="1:8">
      <c r="A82" s="609" t="str">
        <f t="shared" si="6"/>
        <v>"Ломско пиво" АД</v>
      </c>
      <c r="B82" s="609" t="str">
        <f t="shared" si="7"/>
        <v>111008825</v>
      </c>
      <c r="C82" s="613">
        <f t="shared" si="8"/>
        <v>45838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1219</v>
      </c>
    </row>
    <row r="83" spans="1:8">
      <c r="A83" s="609" t="str">
        <f t="shared" si="6"/>
        <v>"Ломско пиво" АД</v>
      </c>
      <c r="B83" s="609" t="str">
        <f t="shared" si="7"/>
        <v>111008825</v>
      </c>
      <c r="C83" s="613">
        <f t="shared" si="8"/>
        <v>45838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769</v>
      </c>
    </row>
    <row r="84" spans="1:8">
      <c r="A84" s="609" t="str">
        <f t="shared" si="6"/>
        <v>"Ломско пиво" АД</v>
      </c>
      <c r="B84" s="609" t="str">
        <f t="shared" si="7"/>
        <v>111008825</v>
      </c>
      <c r="C84" s="613">
        <f t="shared" si="8"/>
        <v>45838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"Ломско пиво" АД</v>
      </c>
      <c r="B85" s="609" t="str">
        <f t="shared" si="7"/>
        <v>111008825</v>
      </c>
      <c r="C85" s="613">
        <f t="shared" si="8"/>
        <v>45838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450</v>
      </c>
    </row>
    <row r="86" spans="1:8">
      <c r="A86" s="609" t="str">
        <f t="shared" si="6"/>
        <v>"Ломско пиво" АД</v>
      </c>
      <c r="B86" s="609" t="str">
        <f t="shared" si="7"/>
        <v>111008825</v>
      </c>
      <c r="C86" s="613">
        <f t="shared" si="8"/>
        <v>45838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3572</v>
      </c>
    </row>
    <row r="87" spans="1:8">
      <c r="A87" s="609" t="str">
        <f t="shared" si="6"/>
        <v>"Ломско пиво" АД</v>
      </c>
      <c r="B87" s="609" t="str">
        <f t="shared" si="7"/>
        <v>111008825</v>
      </c>
      <c r="C87" s="613">
        <f t="shared" si="8"/>
        <v>45838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-7587</v>
      </c>
    </row>
    <row r="88" spans="1:8">
      <c r="A88" s="609" t="str">
        <f t="shared" si="6"/>
        <v>"Ломско пиво" АД</v>
      </c>
      <c r="B88" s="609" t="str">
        <f t="shared" si="7"/>
        <v>111008825</v>
      </c>
      <c r="C88" s="613">
        <f t="shared" si="8"/>
        <v>45838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0</v>
      </c>
    </row>
    <row r="89" spans="1:8">
      <c r="A89" s="609" t="str">
        <f t="shared" si="6"/>
        <v>"Ломско пиво" АД</v>
      </c>
      <c r="B89" s="609" t="str">
        <f t="shared" si="7"/>
        <v>111008825</v>
      </c>
      <c r="C89" s="613">
        <f t="shared" si="8"/>
        <v>45838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-7587</v>
      </c>
    </row>
    <row r="90" spans="1:8">
      <c r="A90" s="609" t="str">
        <f t="shared" si="6"/>
        <v>"Ломско пиво" АД</v>
      </c>
      <c r="B90" s="609" t="str">
        <f t="shared" si="7"/>
        <v>111008825</v>
      </c>
      <c r="C90" s="613">
        <f t="shared" si="8"/>
        <v>45838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"Ломско пиво" АД</v>
      </c>
      <c r="B91" s="609" t="str">
        <f t="shared" si="7"/>
        <v>111008825</v>
      </c>
      <c r="C91" s="613">
        <f t="shared" si="8"/>
        <v>45838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0</v>
      </c>
    </row>
    <row r="92" spans="1:8">
      <c r="A92" s="609" t="str">
        <f t="shared" si="6"/>
        <v>"Ломско пиво" АД</v>
      </c>
      <c r="B92" s="609" t="str">
        <f t="shared" si="7"/>
        <v>111008825</v>
      </c>
      <c r="C92" s="613">
        <f t="shared" si="8"/>
        <v>45838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-712</v>
      </c>
    </row>
    <row r="93" spans="1:8">
      <c r="A93" s="609" t="str">
        <f t="shared" si="6"/>
        <v>"Ломско пиво" АД</v>
      </c>
      <c r="B93" s="609" t="str">
        <f t="shared" si="7"/>
        <v>111008825</v>
      </c>
      <c r="C93" s="613">
        <f t="shared" si="8"/>
        <v>45838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-8299</v>
      </c>
    </row>
    <row r="94" spans="1:8">
      <c r="A94" s="609" t="str">
        <f t="shared" si="6"/>
        <v>"Ломско пиво" АД</v>
      </c>
      <c r="B94" s="609" t="str">
        <f t="shared" si="7"/>
        <v>111008825</v>
      </c>
      <c r="C94" s="613">
        <f t="shared" si="8"/>
        <v>45838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-262</v>
      </c>
    </row>
    <row r="95" spans="1:8">
      <c r="A95" s="609" t="str">
        <f t="shared" si="6"/>
        <v>"Ломско пиво" АД</v>
      </c>
      <c r="B95" s="609" t="str">
        <f t="shared" si="7"/>
        <v>111008825</v>
      </c>
      <c r="C95" s="613">
        <f t="shared" si="8"/>
        <v>45838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"Ломско пиво" АД</v>
      </c>
      <c r="B96" s="609" t="str">
        <f t="shared" si="7"/>
        <v>111008825</v>
      </c>
      <c r="C96" s="613">
        <f t="shared" si="8"/>
        <v>45838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1236</v>
      </c>
    </row>
    <row r="97" spans="1:8">
      <c r="A97" s="609" t="str">
        <f t="shared" si="6"/>
        <v>"Ломско пиво" АД</v>
      </c>
      <c r="B97" s="609" t="str">
        <f t="shared" si="7"/>
        <v>111008825</v>
      </c>
      <c r="C97" s="613">
        <f t="shared" si="8"/>
        <v>45838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555</v>
      </c>
    </row>
    <row r="98" spans="1:8">
      <c r="A98" s="609" t="str">
        <f t="shared" si="6"/>
        <v>"Ломско пиво" АД</v>
      </c>
      <c r="B98" s="609" t="str">
        <f t="shared" si="7"/>
        <v>111008825</v>
      </c>
      <c r="C98" s="613">
        <f t="shared" si="8"/>
        <v>45838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"Ломско пиво" АД</v>
      </c>
      <c r="B99" s="609" t="str">
        <f t="shared" ref="B99:B125" si="10">pdeBulstat</f>
        <v>111008825</v>
      </c>
      <c r="C99" s="613">
        <f t="shared" ref="C99:C125" si="11">endDate</f>
        <v>45838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"Ломско пиво" АД</v>
      </c>
      <c r="B100" s="609" t="str">
        <f t="shared" si="10"/>
        <v>111008825</v>
      </c>
      <c r="C100" s="613">
        <f t="shared" si="11"/>
        <v>45838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0</v>
      </c>
    </row>
    <row r="101" spans="1:8">
      <c r="A101" s="609" t="str">
        <f t="shared" si="9"/>
        <v>"Ломско пиво" АД</v>
      </c>
      <c r="B101" s="609" t="str">
        <f t="shared" si="10"/>
        <v>111008825</v>
      </c>
      <c r="C101" s="613">
        <f t="shared" si="11"/>
        <v>45838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33</v>
      </c>
    </row>
    <row r="102" spans="1:8">
      <c r="A102" s="609" t="str">
        <f t="shared" si="9"/>
        <v>"Ломско пиво" АД</v>
      </c>
      <c r="B102" s="609" t="str">
        <f t="shared" si="10"/>
        <v>111008825</v>
      </c>
      <c r="C102" s="613">
        <f t="shared" si="11"/>
        <v>45838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1824</v>
      </c>
    </row>
    <row r="103" spans="1:8">
      <c r="A103" s="609" t="str">
        <f t="shared" si="9"/>
        <v>"Ломско пиво" АД</v>
      </c>
      <c r="B103" s="609" t="str">
        <f t="shared" si="10"/>
        <v>111008825</v>
      </c>
      <c r="C103" s="613">
        <f t="shared" si="11"/>
        <v>45838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"Ломско пиво" АД</v>
      </c>
      <c r="B104" s="609" t="str">
        <f t="shared" si="10"/>
        <v>111008825</v>
      </c>
      <c r="C104" s="613">
        <f t="shared" si="11"/>
        <v>45838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"Ломско пиво" АД</v>
      </c>
      <c r="B105" s="609" t="str">
        <f t="shared" si="10"/>
        <v>111008825</v>
      </c>
      <c r="C105" s="613">
        <f t="shared" si="11"/>
        <v>45838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149</v>
      </c>
    </row>
    <row r="106" spans="1:8">
      <c r="A106" s="609" t="str">
        <f t="shared" si="9"/>
        <v>"Ломско пиво" АД</v>
      </c>
      <c r="B106" s="609" t="str">
        <f t="shared" si="10"/>
        <v>111008825</v>
      </c>
      <c r="C106" s="613">
        <f t="shared" si="11"/>
        <v>45838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559</v>
      </c>
    </row>
    <row r="107" spans="1:8">
      <c r="A107" s="609" t="str">
        <f t="shared" si="9"/>
        <v>"Ломско пиво" АД</v>
      </c>
      <c r="B107" s="609" t="str">
        <f t="shared" si="10"/>
        <v>111008825</v>
      </c>
      <c r="C107" s="613">
        <f t="shared" si="11"/>
        <v>45838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2532</v>
      </c>
    </row>
    <row r="108" spans="1:8">
      <c r="A108" s="609" t="str">
        <f t="shared" si="9"/>
        <v>"Ломско пиво" АД</v>
      </c>
      <c r="B108" s="609" t="str">
        <f t="shared" si="10"/>
        <v>111008825</v>
      </c>
      <c r="C108" s="613">
        <f t="shared" si="11"/>
        <v>45838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566</v>
      </c>
    </row>
    <row r="109" spans="1:8">
      <c r="A109" s="609" t="str">
        <f t="shared" si="9"/>
        <v>"Ломско пиво" АД</v>
      </c>
      <c r="B109" s="609" t="str">
        <f t="shared" si="10"/>
        <v>111008825</v>
      </c>
      <c r="C109" s="613">
        <f t="shared" si="11"/>
        <v>45838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14</v>
      </c>
    </row>
    <row r="110" spans="1:8">
      <c r="A110" s="609" t="str">
        <f t="shared" si="9"/>
        <v>"Ломско пиво" АД</v>
      </c>
      <c r="B110" s="609" t="str">
        <f t="shared" si="10"/>
        <v>111008825</v>
      </c>
      <c r="C110" s="613">
        <f t="shared" si="11"/>
        <v>45838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7481</v>
      </c>
    </row>
    <row r="111" spans="1:8">
      <c r="A111" s="609" t="str">
        <f t="shared" si="9"/>
        <v>"Ломско пиво" АД</v>
      </c>
      <c r="B111" s="609" t="str">
        <f t="shared" si="10"/>
        <v>111008825</v>
      </c>
      <c r="C111" s="613">
        <f t="shared" si="11"/>
        <v>45838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0</v>
      </c>
    </row>
    <row r="112" spans="1:8">
      <c r="A112" s="609" t="str">
        <f t="shared" si="9"/>
        <v>"Ломско пиво" АД</v>
      </c>
      <c r="B112" s="609" t="str">
        <f t="shared" si="10"/>
        <v>111008825</v>
      </c>
      <c r="C112" s="613">
        <f t="shared" si="11"/>
        <v>45838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60</v>
      </c>
    </row>
    <row r="113" spans="1:8">
      <c r="A113" s="609" t="str">
        <f t="shared" si="9"/>
        <v>"Ломско пиво" АД</v>
      </c>
      <c r="B113" s="609" t="str">
        <f t="shared" si="10"/>
        <v>111008825</v>
      </c>
      <c r="C113" s="613">
        <f t="shared" si="11"/>
        <v>45838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4690</v>
      </c>
    </row>
    <row r="114" spans="1:8">
      <c r="A114" s="609" t="str">
        <f t="shared" si="9"/>
        <v>"Ломско пиво" АД</v>
      </c>
      <c r="B114" s="609" t="str">
        <f t="shared" si="10"/>
        <v>111008825</v>
      </c>
      <c r="C114" s="613">
        <f t="shared" si="11"/>
        <v>45838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"Ломско пиво" АД</v>
      </c>
      <c r="B115" s="609" t="str">
        <f t="shared" si="10"/>
        <v>111008825</v>
      </c>
      <c r="C115" s="613">
        <f t="shared" si="11"/>
        <v>45838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476</v>
      </c>
    </row>
    <row r="116" spans="1:8">
      <c r="A116" s="609" t="str">
        <f t="shared" si="9"/>
        <v>"Ломско пиво" АД</v>
      </c>
      <c r="B116" s="609" t="str">
        <f t="shared" si="10"/>
        <v>111008825</v>
      </c>
      <c r="C116" s="613">
        <f t="shared" si="11"/>
        <v>45838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853</v>
      </c>
    </row>
    <row r="117" spans="1:8">
      <c r="A117" s="609" t="str">
        <f t="shared" si="9"/>
        <v>"Ломско пиво" АД</v>
      </c>
      <c r="B117" s="609" t="str">
        <f t="shared" si="10"/>
        <v>111008825</v>
      </c>
      <c r="C117" s="613">
        <f t="shared" si="11"/>
        <v>45838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1402</v>
      </c>
    </row>
    <row r="118" spans="1:8">
      <c r="A118" s="609" t="str">
        <f t="shared" si="9"/>
        <v>"Ломско пиво" АД</v>
      </c>
      <c r="B118" s="609" t="str">
        <f t="shared" si="10"/>
        <v>111008825</v>
      </c>
      <c r="C118" s="613">
        <f t="shared" si="11"/>
        <v>45838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368</v>
      </c>
    </row>
    <row r="119" spans="1:8">
      <c r="A119" s="609" t="str">
        <f t="shared" si="9"/>
        <v>"Ломско пиво" АД</v>
      </c>
      <c r="B119" s="609" t="str">
        <f t="shared" si="10"/>
        <v>111008825</v>
      </c>
      <c r="C119" s="613">
        <f t="shared" si="11"/>
        <v>45838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9</v>
      </c>
    </row>
    <row r="120" spans="1:8">
      <c r="A120" s="609" t="str">
        <f t="shared" si="9"/>
        <v>"Ломско пиво" АД</v>
      </c>
      <c r="B120" s="609" t="str">
        <f t="shared" si="10"/>
        <v>111008825</v>
      </c>
      <c r="C120" s="613">
        <f t="shared" si="11"/>
        <v>45838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8438</v>
      </c>
    </row>
    <row r="121" spans="1:8">
      <c r="A121" s="609" t="str">
        <f t="shared" si="9"/>
        <v>"Ломско пиво" АД</v>
      </c>
      <c r="B121" s="609" t="str">
        <f t="shared" si="10"/>
        <v>111008825</v>
      </c>
      <c r="C121" s="613">
        <f t="shared" si="11"/>
        <v>45838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"Ломско пиво" АД</v>
      </c>
      <c r="B122" s="609" t="str">
        <f t="shared" si="10"/>
        <v>111008825</v>
      </c>
      <c r="C122" s="613">
        <f t="shared" si="11"/>
        <v>45838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"Ломско пиво" АД</v>
      </c>
      <c r="B123" s="609" t="str">
        <f t="shared" si="10"/>
        <v>111008825</v>
      </c>
      <c r="C123" s="613">
        <f t="shared" si="11"/>
        <v>45838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25</v>
      </c>
    </row>
    <row r="124" spans="1:8">
      <c r="A124" s="609" t="str">
        <f t="shared" si="9"/>
        <v>"Ломско пиво" АД</v>
      </c>
      <c r="B124" s="609" t="str">
        <f t="shared" si="10"/>
        <v>111008825</v>
      </c>
      <c r="C124" s="613">
        <f t="shared" si="11"/>
        <v>45838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8463</v>
      </c>
    </row>
    <row r="125" spans="1:8">
      <c r="A125" s="609" t="str">
        <f t="shared" si="9"/>
        <v>"Ломско пиво" АД</v>
      </c>
      <c r="B125" s="609" t="str">
        <f t="shared" si="10"/>
        <v>111008825</v>
      </c>
      <c r="C125" s="613">
        <f t="shared" si="11"/>
        <v>45838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10733</v>
      </c>
    </row>
    <row r="126" spans="1:8" s="432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"Ломско пиво" АД</v>
      </c>
      <c r="B127" s="609" t="str">
        <f t="shared" ref="B127:B158" si="13">pdeBulstat</f>
        <v>111008825</v>
      </c>
      <c r="C127" s="613">
        <f t="shared" ref="C127:C158" si="14">endDate</f>
        <v>45838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972</v>
      </c>
    </row>
    <row r="128" spans="1:8">
      <c r="A128" s="609" t="str">
        <f t="shared" si="12"/>
        <v>"Ломско пиво" АД</v>
      </c>
      <c r="B128" s="609" t="str">
        <f t="shared" si="13"/>
        <v>111008825</v>
      </c>
      <c r="C128" s="613">
        <f t="shared" si="14"/>
        <v>45838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183</v>
      </c>
    </row>
    <row r="129" spans="1:8">
      <c r="A129" s="609" t="str">
        <f t="shared" si="12"/>
        <v>"Ломско пиво" АД</v>
      </c>
      <c r="B129" s="609" t="str">
        <f t="shared" si="13"/>
        <v>111008825</v>
      </c>
      <c r="C129" s="613">
        <f t="shared" si="14"/>
        <v>45838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276</v>
      </c>
    </row>
    <row r="130" spans="1:8">
      <c r="A130" s="609" t="str">
        <f t="shared" si="12"/>
        <v>"Ломско пиво" АД</v>
      </c>
      <c r="B130" s="609" t="str">
        <f t="shared" si="13"/>
        <v>111008825</v>
      </c>
      <c r="C130" s="613">
        <f t="shared" si="14"/>
        <v>45838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595</v>
      </c>
    </row>
    <row r="131" spans="1:8">
      <c r="A131" s="609" t="str">
        <f t="shared" si="12"/>
        <v>"Ломско пиво" АД</v>
      </c>
      <c r="B131" s="609" t="str">
        <f t="shared" si="13"/>
        <v>111008825</v>
      </c>
      <c r="C131" s="613">
        <f t="shared" si="14"/>
        <v>45838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104</v>
      </c>
    </row>
    <row r="132" spans="1:8">
      <c r="A132" s="609" t="str">
        <f t="shared" si="12"/>
        <v>"Ломско пиво" АД</v>
      </c>
      <c r="B132" s="609" t="str">
        <f t="shared" si="13"/>
        <v>111008825</v>
      </c>
      <c r="C132" s="613">
        <f t="shared" si="14"/>
        <v>45838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0</v>
      </c>
    </row>
    <row r="133" spans="1:8">
      <c r="A133" s="609" t="str">
        <f t="shared" si="12"/>
        <v>"Ломско пиво" АД</v>
      </c>
      <c r="B133" s="609" t="str">
        <f t="shared" si="13"/>
        <v>111008825</v>
      </c>
      <c r="C133" s="613">
        <f t="shared" si="14"/>
        <v>45838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-53</v>
      </c>
    </row>
    <row r="134" spans="1:8">
      <c r="A134" s="609" t="str">
        <f t="shared" si="12"/>
        <v>"Ломско пиво" АД</v>
      </c>
      <c r="B134" s="609" t="str">
        <f t="shared" si="13"/>
        <v>111008825</v>
      </c>
      <c r="C134" s="613">
        <f t="shared" si="14"/>
        <v>45838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186</v>
      </c>
    </row>
    <row r="135" spans="1:8">
      <c r="A135" s="609" t="str">
        <f t="shared" si="12"/>
        <v>"Ломско пиво" АД</v>
      </c>
      <c r="B135" s="609" t="str">
        <f t="shared" si="13"/>
        <v>111008825</v>
      </c>
      <c r="C135" s="613">
        <f t="shared" si="14"/>
        <v>45838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0</v>
      </c>
    </row>
    <row r="136" spans="1:8">
      <c r="A136" s="609" t="str">
        <f t="shared" si="12"/>
        <v>"Ломско пиво" АД</v>
      </c>
      <c r="B136" s="609" t="str">
        <f t="shared" si="13"/>
        <v>111008825</v>
      </c>
      <c r="C136" s="613">
        <f t="shared" si="14"/>
        <v>45838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"Ломско пиво" АД</v>
      </c>
      <c r="B137" s="609" t="str">
        <f t="shared" si="13"/>
        <v>111008825</v>
      </c>
      <c r="C137" s="613">
        <f t="shared" si="14"/>
        <v>45838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2263</v>
      </c>
    </row>
    <row r="138" spans="1:8">
      <c r="A138" s="609" t="str">
        <f t="shared" si="12"/>
        <v>"Ломско пиво" АД</v>
      </c>
      <c r="B138" s="609" t="str">
        <f t="shared" si="13"/>
        <v>111008825</v>
      </c>
      <c r="C138" s="613">
        <f t="shared" si="14"/>
        <v>45838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64</v>
      </c>
    </row>
    <row r="139" spans="1:8">
      <c r="A139" s="609" t="str">
        <f t="shared" si="12"/>
        <v>"Ломско пиво" АД</v>
      </c>
      <c r="B139" s="609" t="str">
        <f t="shared" si="13"/>
        <v>111008825</v>
      </c>
      <c r="C139" s="613">
        <f t="shared" si="14"/>
        <v>45838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0</v>
      </c>
    </row>
    <row r="140" spans="1:8">
      <c r="A140" s="609" t="str">
        <f t="shared" si="12"/>
        <v>"Ломско пиво" АД</v>
      </c>
      <c r="B140" s="609" t="str">
        <f t="shared" si="13"/>
        <v>111008825</v>
      </c>
      <c r="C140" s="613">
        <f t="shared" si="14"/>
        <v>45838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"Ломско пиво" АД</v>
      </c>
      <c r="B141" s="609" t="str">
        <f t="shared" si="13"/>
        <v>111008825</v>
      </c>
      <c r="C141" s="613">
        <f t="shared" si="14"/>
        <v>45838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9</v>
      </c>
    </row>
    <row r="142" spans="1:8">
      <c r="A142" s="609" t="str">
        <f t="shared" si="12"/>
        <v>"Ломско пиво" АД</v>
      </c>
      <c r="B142" s="609" t="str">
        <f t="shared" si="13"/>
        <v>111008825</v>
      </c>
      <c r="C142" s="613">
        <f t="shared" si="14"/>
        <v>45838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73</v>
      </c>
    </row>
    <row r="143" spans="1:8">
      <c r="A143" s="609" t="str">
        <f t="shared" si="12"/>
        <v>"Ломско пиво" АД</v>
      </c>
      <c r="B143" s="609" t="str">
        <f t="shared" si="13"/>
        <v>111008825</v>
      </c>
      <c r="C143" s="613">
        <f t="shared" si="14"/>
        <v>45838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2336</v>
      </c>
    </row>
    <row r="144" spans="1:8">
      <c r="A144" s="609" t="str">
        <f t="shared" si="12"/>
        <v>"Ломско пиво" АД</v>
      </c>
      <c r="B144" s="609" t="str">
        <f t="shared" si="13"/>
        <v>111008825</v>
      </c>
      <c r="C144" s="613">
        <f t="shared" si="14"/>
        <v>45838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0</v>
      </c>
    </row>
    <row r="145" spans="1:8">
      <c r="A145" s="609" t="str">
        <f t="shared" si="12"/>
        <v>"Ломско пиво" АД</v>
      </c>
      <c r="B145" s="609" t="str">
        <f t="shared" si="13"/>
        <v>111008825</v>
      </c>
      <c r="C145" s="613">
        <f t="shared" si="14"/>
        <v>45838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"Ломско пиво" АД</v>
      </c>
      <c r="B146" s="609" t="str">
        <f t="shared" si="13"/>
        <v>111008825</v>
      </c>
      <c r="C146" s="613">
        <f t="shared" si="14"/>
        <v>45838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"Ломско пиво" АД</v>
      </c>
      <c r="B147" s="609" t="str">
        <f t="shared" si="13"/>
        <v>111008825</v>
      </c>
      <c r="C147" s="613">
        <f t="shared" si="14"/>
        <v>45838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2336</v>
      </c>
    </row>
    <row r="148" spans="1:8">
      <c r="A148" s="609" t="str">
        <f t="shared" si="12"/>
        <v>"Ломско пиво" АД</v>
      </c>
      <c r="B148" s="609" t="str">
        <f t="shared" si="13"/>
        <v>111008825</v>
      </c>
      <c r="C148" s="613">
        <f t="shared" si="14"/>
        <v>45838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0</v>
      </c>
    </row>
    <row r="149" spans="1:8">
      <c r="A149" s="609" t="str">
        <f t="shared" si="12"/>
        <v>"Ломско пиво" АД</v>
      </c>
      <c r="B149" s="609" t="str">
        <f t="shared" si="13"/>
        <v>111008825</v>
      </c>
      <c r="C149" s="613">
        <f t="shared" si="14"/>
        <v>45838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0</v>
      </c>
    </row>
    <row r="150" spans="1:8">
      <c r="A150" s="609" t="str">
        <f t="shared" si="12"/>
        <v>"Ломско пиво" АД</v>
      </c>
      <c r="B150" s="609" t="str">
        <f t="shared" si="13"/>
        <v>111008825</v>
      </c>
      <c r="C150" s="613">
        <f t="shared" si="14"/>
        <v>45838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"Ломско пиво" АД</v>
      </c>
      <c r="B151" s="609" t="str">
        <f t="shared" si="13"/>
        <v>111008825</v>
      </c>
      <c r="C151" s="613">
        <f t="shared" si="14"/>
        <v>45838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0</v>
      </c>
    </row>
    <row r="152" spans="1:8">
      <c r="A152" s="609" t="str">
        <f t="shared" si="12"/>
        <v>"Ломско пиво" АД</v>
      </c>
      <c r="B152" s="609" t="str">
        <f t="shared" si="13"/>
        <v>111008825</v>
      </c>
      <c r="C152" s="613">
        <f t="shared" si="14"/>
        <v>45838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"Ломско пиво" АД</v>
      </c>
      <c r="B153" s="609" t="str">
        <f t="shared" si="13"/>
        <v>111008825</v>
      </c>
      <c r="C153" s="613">
        <f t="shared" si="14"/>
        <v>45838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0</v>
      </c>
    </row>
    <row r="154" spans="1:8">
      <c r="A154" s="609" t="str">
        <f t="shared" si="12"/>
        <v>"Ломско пиво" АД</v>
      </c>
      <c r="B154" s="609" t="str">
        <f t="shared" si="13"/>
        <v>111008825</v>
      </c>
      <c r="C154" s="613">
        <f t="shared" si="14"/>
        <v>45838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"Ломско пиво" АД</v>
      </c>
      <c r="B155" s="609" t="str">
        <f t="shared" si="13"/>
        <v>111008825</v>
      </c>
      <c r="C155" s="613">
        <f t="shared" si="14"/>
        <v>45838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0</v>
      </c>
    </row>
    <row r="156" spans="1:8">
      <c r="A156" s="609" t="str">
        <f t="shared" si="12"/>
        <v>"Ломско пиво" АД</v>
      </c>
      <c r="B156" s="609" t="str">
        <f t="shared" si="13"/>
        <v>111008825</v>
      </c>
      <c r="C156" s="613">
        <f t="shared" si="14"/>
        <v>45838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2336</v>
      </c>
    </row>
    <row r="157" spans="1:8">
      <c r="A157" s="609" t="str">
        <f t="shared" si="12"/>
        <v>"Ломско пиво" АД</v>
      </c>
      <c r="B157" s="609" t="str">
        <f t="shared" si="13"/>
        <v>111008825</v>
      </c>
      <c r="C157" s="613">
        <f t="shared" si="14"/>
        <v>45838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1512</v>
      </c>
    </row>
    <row r="158" spans="1:8">
      <c r="A158" s="609" t="str">
        <f t="shared" si="12"/>
        <v>"Ломско пиво" АД</v>
      </c>
      <c r="B158" s="609" t="str">
        <f t="shared" si="13"/>
        <v>111008825</v>
      </c>
      <c r="C158" s="613">
        <f t="shared" si="14"/>
        <v>45838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"Ломско пиво" АД</v>
      </c>
      <c r="B159" s="609" t="str">
        <f t="shared" ref="B159:B179" si="16">pdeBulstat</f>
        <v>111008825</v>
      </c>
      <c r="C159" s="613">
        <f t="shared" ref="C159:C179" si="17">endDate</f>
        <v>45838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0</v>
      </c>
    </row>
    <row r="160" spans="1:8">
      <c r="A160" s="609" t="str">
        <f t="shared" si="15"/>
        <v>"Ломско пиво" АД</v>
      </c>
      <c r="B160" s="609" t="str">
        <f t="shared" si="16"/>
        <v>111008825</v>
      </c>
      <c r="C160" s="613">
        <f t="shared" si="17"/>
        <v>45838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68</v>
      </c>
    </row>
    <row r="161" spans="1:8">
      <c r="A161" s="609" t="str">
        <f t="shared" si="15"/>
        <v>"Ломско пиво" АД</v>
      </c>
      <c r="B161" s="609" t="str">
        <f t="shared" si="16"/>
        <v>111008825</v>
      </c>
      <c r="C161" s="613">
        <f t="shared" si="17"/>
        <v>45838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1580</v>
      </c>
    </row>
    <row r="162" spans="1:8">
      <c r="A162" s="609" t="str">
        <f t="shared" si="15"/>
        <v>"Ломско пиво" АД</v>
      </c>
      <c r="B162" s="609" t="str">
        <f t="shared" si="16"/>
        <v>111008825</v>
      </c>
      <c r="C162" s="613">
        <f t="shared" si="17"/>
        <v>45838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44</v>
      </c>
    </row>
    <row r="163" spans="1:8">
      <c r="A163" s="609" t="str">
        <f t="shared" si="15"/>
        <v>"Ломско пиво" АД</v>
      </c>
      <c r="B163" s="609" t="str">
        <f t="shared" si="16"/>
        <v>111008825</v>
      </c>
      <c r="C163" s="613">
        <f t="shared" si="17"/>
        <v>45838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44</v>
      </c>
    </row>
    <row r="164" spans="1:8">
      <c r="A164" s="609" t="str">
        <f t="shared" si="15"/>
        <v>"Ломско пиво" АД</v>
      </c>
      <c r="B164" s="609" t="str">
        <f t="shared" si="16"/>
        <v>111008825</v>
      </c>
      <c r="C164" s="613">
        <f t="shared" si="17"/>
        <v>45838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0</v>
      </c>
    </row>
    <row r="165" spans="1:8">
      <c r="A165" s="609" t="str">
        <f t="shared" si="15"/>
        <v>"Ломско пиво" АД</v>
      </c>
      <c r="B165" s="609" t="str">
        <f t="shared" si="16"/>
        <v>111008825</v>
      </c>
      <c r="C165" s="613">
        <f t="shared" si="17"/>
        <v>45838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0</v>
      </c>
    </row>
    <row r="166" spans="1:8">
      <c r="A166" s="609" t="str">
        <f t="shared" si="15"/>
        <v>"Ломско пиво" АД</v>
      </c>
      <c r="B166" s="609" t="str">
        <f t="shared" si="16"/>
        <v>111008825</v>
      </c>
      <c r="C166" s="613">
        <f t="shared" si="17"/>
        <v>45838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0</v>
      </c>
    </row>
    <row r="167" spans="1:8">
      <c r="A167" s="609" t="str">
        <f t="shared" si="15"/>
        <v>"Ломско пиво" АД</v>
      </c>
      <c r="B167" s="609" t="str">
        <f t="shared" si="16"/>
        <v>111008825</v>
      </c>
      <c r="C167" s="613">
        <f t="shared" si="17"/>
        <v>45838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"Ломско пиво" АД</v>
      </c>
      <c r="B168" s="609" t="str">
        <f t="shared" si="16"/>
        <v>111008825</v>
      </c>
      <c r="C168" s="613">
        <f t="shared" si="17"/>
        <v>45838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"Ломско пиво" АД</v>
      </c>
      <c r="B169" s="609" t="str">
        <f t="shared" si="16"/>
        <v>111008825</v>
      </c>
      <c r="C169" s="613">
        <f t="shared" si="17"/>
        <v>45838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0</v>
      </c>
    </row>
    <row r="170" spans="1:8">
      <c r="A170" s="609" t="str">
        <f t="shared" si="15"/>
        <v>"Ломско пиво" АД</v>
      </c>
      <c r="B170" s="609" t="str">
        <f t="shared" si="16"/>
        <v>111008825</v>
      </c>
      <c r="C170" s="613">
        <f t="shared" si="17"/>
        <v>45838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1624</v>
      </c>
    </row>
    <row r="171" spans="1:8">
      <c r="A171" s="609" t="str">
        <f t="shared" si="15"/>
        <v>"Ломско пиво" АД</v>
      </c>
      <c r="B171" s="609" t="str">
        <f t="shared" si="16"/>
        <v>111008825</v>
      </c>
      <c r="C171" s="613">
        <f t="shared" si="17"/>
        <v>45838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712</v>
      </c>
    </row>
    <row r="172" spans="1:8">
      <c r="A172" s="609" t="str">
        <f t="shared" si="15"/>
        <v>"Ломско пиво" АД</v>
      </c>
      <c r="B172" s="609" t="str">
        <f t="shared" si="16"/>
        <v>111008825</v>
      </c>
      <c r="C172" s="613">
        <f t="shared" si="17"/>
        <v>45838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"Ломско пиво" АД</v>
      </c>
      <c r="B173" s="609" t="str">
        <f t="shared" si="16"/>
        <v>111008825</v>
      </c>
      <c r="C173" s="613">
        <f t="shared" si="17"/>
        <v>45838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"Ломско пиво" АД</v>
      </c>
      <c r="B174" s="609" t="str">
        <f t="shared" si="16"/>
        <v>111008825</v>
      </c>
      <c r="C174" s="613">
        <f t="shared" si="17"/>
        <v>45838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1624</v>
      </c>
    </row>
    <row r="175" spans="1:8">
      <c r="A175" s="609" t="str">
        <f t="shared" si="15"/>
        <v>"Ломско пиво" АД</v>
      </c>
      <c r="B175" s="609" t="str">
        <f t="shared" si="16"/>
        <v>111008825</v>
      </c>
      <c r="C175" s="613">
        <f t="shared" si="17"/>
        <v>45838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712</v>
      </c>
    </row>
    <row r="176" spans="1:8">
      <c r="A176" s="609" t="str">
        <f t="shared" si="15"/>
        <v>"Ломско пиво" АД</v>
      </c>
      <c r="B176" s="609" t="str">
        <f t="shared" si="16"/>
        <v>111008825</v>
      </c>
      <c r="C176" s="613">
        <f t="shared" si="17"/>
        <v>45838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712</v>
      </c>
    </row>
    <row r="177" spans="1:8">
      <c r="A177" s="609" t="str">
        <f t="shared" si="15"/>
        <v>"Ломско пиво" АД</v>
      </c>
      <c r="B177" s="609" t="str">
        <f t="shared" si="16"/>
        <v>111008825</v>
      </c>
      <c r="C177" s="613">
        <f t="shared" si="17"/>
        <v>45838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"Ломско пиво" АД</v>
      </c>
      <c r="B178" s="609" t="str">
        <f t="shared" si="16"/>
        <v>111008825</v>
      </c>
      <c r="C178" s="613">
        <f t="shared" si="17"/>
        <v>45838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712</v>
      </c>
    </row>
    <row r="179" spans="1:8">
      <c r="A179" s="609" t="str">
        <f t="shared" si="15"/>
        <v>"Ломско пиво" АД</v>
      </c>
      <c r="B179" s="609" t="str">
        <f t="shared" si="16"/>
        <v>111008825</v>
      </c>
      <c r="C179" s="613">
        <f t="shared" si="17"/>
        <v>45838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2336</v>
      </c>
    </row>
    <row r="180" spans="1:8" s="432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"Ломско пиво" АД</v>
      </c>
      <c r="B181" s="609" t="str">
        <f t="shared" ref="B181:B216" si="19">pdeBulstat</f>
        <v>111008825</v>
      </c>
      <c r="C181" s="613">
        <f t="shared" ref="C181:C216" si="20">endDate</f>
        <v>45838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1638</v>
      </c>
    </row>
    <row r="182" spans="1:8">
      <c r="A182" s="609" t="str">
        <f t="shared" si="18"/>
        <v>"Ломско пиво" АД</v>
      </c>
      <c r="B182" s="609" t="str">
        <f t="shared" si="19"/>
        <v>111008825</v>
      </c>
      <c r="C182" s="613">
        <f t="shared" si="20"/>
        <v>45838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-520</v>
      </c>
    </row>
    <row r="183" spans="1:8">
      <c r="A183" s="609" t="str">
        <f t="shared" si="18"/>
        <v>"Ломско пиво" АД</v>
      </c>
      <c r="B183" s="609" t="str">
        <f t="shared" si="19"/>
        <v>111008825</v>
      </c>
      <c r="C183" s="613">
        <f t="shared" si="20"/>
        <v>45838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0</v>
      </c>
    </row>
    <row r="184" spans="1:8">
      <c r="A184" s="609" t="str">
        <f t="shared" si="18"/>
        <v>"Ломско пиво" АД</v>
      </c>
      <c r="B184" s="609" t="str">
        <f t="shared" si="19"/>
        <v>111008825</v>
      </c>
      <c r="C184" s="613">
        <f t="shared" si="20"/>
        <v>45838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-332</v>
      </c>
    </row>
    <row r="185" spans="1:8">
      <c r="A185" s="609" t="str">
        <f t="shared" si="18"/>
        <v>"Ломско пиво" АД</v>
      </c>
      <c r="B185" s="609" t="str">
        <f t="shared" si="19"/>
        <v>111008825</v>
      </c>
      <c r="C185" s="613">
        <f t="shared" si="20"/>
        <v>45838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0</v>
      </c>
    </row>
    <row r="186" spans="1:8">
      <c r="A186" s="609" t="str">
        <f t="shared" si="18"/>
        <v>"Ломско пиво" АД</v>
      </c>
      <c r="B186" s="609" t="str">
        <f t="shared" si="19"/>
        <v>111008825</v>
      </c>
      <c r="C186" s="613">
        <f t="shared" si="20"/>
        <v>45838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"Ломско пиво" АД</v>
      </c>
      <c r="B187" s="609" t="str">
        <f t="shared" si="19"/>
        <v>111008825</v>
      </c>
      <c r="C187" s="613">
        <f t="shared" si="20"/>
        <v>45838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0</v>
      </c>
    </row>
    <row r="188" spans="1:8">
      <c r="A188" s="609" t="str">
        <f t="shared" si="18"/>
        <v>"Ломско пиво" АД</v>
      </c>
      <c r="B188" s="609" t="str">
        <f t="shared" si="19"/>
        <v>111008825</v>
      </c>
      <c r="C188" s="613">
        <f t="shared" si="20"/>
        <v>45838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0</v>
      </c>
    </row>
    <row r="189" spans="1:8">
      <c r="A189" s="609" t="str">
        <f t="shared" si="18"/>
        <v>"Ломско пиво" АД</v>
      </c>
      <c r="B189" s="609" t="str">
        <f t="shared" si="19"/>
        <v>111008825</v>
      </c>
      <c r="C189" s="613">
        <f t="shared" si="20"/>
        <v>45838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"Ломско пиво" АД</v>
      </c>
      <c r="B190" s="609" t="str">
        <f t="shared" si="19"/>
        <v>111008825</v>
      </c>
      <c r="C190" s="613">
        <f t="shared" si="20"/>
        <v>45838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-658</v>
      </c>
    </row>
    <row r="191" spans="1:8">
      <c r="A191" s="609" t="str">
        <f t="shared" si="18"/>
        <v>"Ломско пиво" АД</v>
      </c>
      <c r="B191" s="609" t="str">
        <f t="shared" si="19"/>
        <v>111008825</v>
      </c>
      <c r="C191" s="613">
        <f t="shared" si="20"/>
        <v>45838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128</v>
      </c>
    </row>
    <row r="192" spans="1:8">
      <c r="A192" s="609" t="str">
        <f t="shared" si="18"/>
        <v>"Ломско пиво" АД</v>
      </c>
      <c r="B192" s="609" t="str">
        <f t="shared" si="19"/>
        <v>111008825</v>
      </c>
      <c r="C192" s="613">
        <f t="shared" si="20"/>
        <v>45838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0</v>
      </c>
    </row>
    <row r="193" spans="1:8">
      <c r="A193" s="609" t="str">
        <f t="shared" si="18"/>
        <v>"Ломско пиво" АД</v>
      </c>
      <c r="B193" s="609" t="str">
        <f t="shared" si="19"/>
        <v>111008825</v>
      </c>
      <c r="C193" s="613">
        <f t="shared" si="20"/>
        <v>45838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25</v>
      </c>
    </row>
    <row r="194" spans="1:8">
      <c r="A194" s="609" t="str">
        <f t="shared" si="18"/>
        <v>"Ломско пиво" АД</v>
      </c>
      <c r="B194" s="609" t="str">
        <f t="shared" si="19"/>
        <v>111008825</v>
      </c>
      <c r="C194" s="613">
        <f t="shared" si="20"/>
        <v>45838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0</v>
      </c>
    </row>
    <row r="195" spans="1:8">
      <c r="A195" s="609" t="str">
        <f t="shared" si="18"/>
        <v>"Ломско пиво" АД</v>
      </c>
      <c r="B195" s="609" t="str">
        <f t="shared" si="19"/>
        <v>111008825</v>
      </c>
      <c r="C195" s="613">
        <f t="shared" si="20"/>
        <v>45838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0</v>
      </c>
    </row>
    <row r="196" spans="1:8">
      <c r="A196" s="609" t="str">
        <f t="shared" si="18"/>
        <v>"Ломско пиво" АД</v>
      </c>
      <c r="B196" s="609" t="str">
        <f t="shared" si="19"/>
        <v>111008825</v>
      </c>
      <c r="C196" s="613">
        <f t="shared" si="20"/>
        <v>45838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"Ломско пиво" АД</v>
      </c>
      <c r="B197" s="609" t="str">
        <f t="shared" si="19"/>
        <v>111008825</v>
      </c>
      <c r="C197" s="613">
        <f t="shared" si="20"/>
        <v>45838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"Ломско пиво" АД</v>
      </c>
      <c r="B198" s="609" t="str">
        <f t="shared" si="19"/>
        <v>111008825</v>
      </c>
      <c r="C198" s="613">
        <f t="shared" si="20"/>
        <v>45838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"Ломско пиво" АД</v>
      </c>
      <c r="B199" s="609" t="str">
        <f t="shared" si="19"/>
        <v>111008825</v>
      </c>
      <c r="C199" s="613">
        <f t="shared" si="20"/>
        <v>45838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0</v>
      </c>
    </row>
    <row r="200" spans="1:8">
      <c r="A200" s="609" t="str">
        <f t="shared" si="18"/>
        <v>"Ломско пиво" АД</v>
      </c>
      <c r="B200" s="609" t="str">
        <f t="shared" si="19"/>
        <v>111008825</v>
      </c>
      <c r="C200" s="613">
        <f t="shared" si="20"/>
        <v>45838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"Ломско пиво" АД</v>
      </c>
      <c r="B201" s="609" t="str">
        <f t="shared" si="19"/>
        <v>111008825</v>
      </c>
      <c r="C201" s="613">
        <f t="shared" si="20"/>
        <v>45838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0</v>
      </c>
    </row>
    <row r="202" spans="1:8">
      <c r="A202" s="609" t="str">
        <f t="shared" si="18"/>
        <v>"Ломско пиво" АД</v>
      </c>
      <c r="B202" s="609" t="str">
        <f t="shared" si="19"/>
        <v>111008825</v>
      </c>
      <c r="C202" s="613">
        <f t="shared" si="20"/>
        <v>45838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25</v>
      </c>
    </row>
    <row r="203" spans="1:8">
      <c r="A203" s="609" t="str">
        <f t="shared" si="18"/>
        <v>"Ломско пиво" АД</v>
      </c>
      <c r="B203" s="609" t="str">
        <f t="shared" si="19"/>
        <v>111008825</v>
      </c>
      <c r="C203" s="613">
        <f t="shared" si="20"/>
        <v>45838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"Ломско пиво" АД</v>
      </c>
      <c r="B204" s="609" t="str">
        <f t="shared" si="19"/>
        <v>111008825</v>
      </c>
      <c r="C204" s="613">
        <f t="shared" si="20"/>
        <v>45838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"Ломско пиво" АД</v>
      </c>
      <c r="B205" s="609" t="str">
        <f t="shared" si="19"/>
        <v>111008825</v>
      </c>
      <c r="C205" s="613">
        <f t="shared" si="20"/>
        <v>45838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18</v>
      </c>
    </row>
    <row r="206" spans="1:8">
      <c r="A206" s="609" t="str">
        <f t="shared" si="18"/>
        <v>"Ломско пиво" АД</v>
      </c>
      <c r="B206" s="609" t="str">
        <f t="shared" si="19"/>
        <v>111008825</v>
      </c>
      <c r="C206" s="613">
        <f t="shared" si="20"/>
        <v>45838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-153</v>
      </c>
    </row>
    <row r="207" spans="1:8">
      <c r="A207" s="609" t="str">
        <f t="shared" si="18"/>
        <v>"Ломско пиво" АД</v>
      </c>
      <c r="B207" s="609" t="str">
        <f t="shared" si="19"/>
        <v>111008825</v>
      </c>
      <c r="C207" s="613">
        <f t="shared" si="20"/>
        <v>45838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0</v>
      </c>
    </row>
    <row r="208" spans="1:8">
      <c r="A208" s="609" t="str">
        <f t="shared" si="18"/>
        <v>"Ломско пиво" АД</v>
      </c>
      <c r="B208" s="609" t="str">
        <f t="shared" si="19"/>
        <v>111008825</v>
      </c>
      <c r="C208" s="613">
        <f t="shared" si="20"/>
        <v>45838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-22</v>
      </c>
    </row>
    <row r="209" spans="1:8">
      <c r="A209" s="609" t="str">
        <f t="shared" si="18"/>
        <v>"Ломско пиво" АД</v>
      </c>
      <c r="B209" s="609" t="str">
        <f t="shared" si="19"/>
        <v>111008825</v>
      </c>
      <c r="C209" s="613">
        <f t="shared" si="20"/>
        <v>45838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"Ломско пиво" АД</v>
      </c>
      <c r="B210" s="609" t="str">
        <f t="shared" si="19"/>
        <v>111008825</v>
      </c>
      <c r="C210" s="613">
        <f t="shared" si="20"/>
        <v>45838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0</v>
      </c>
    </row>
    <row r="211" spans="1:8">
      <c r="A211" s="609" t="str">
        <f t="shared" si="18"/>
        <v>"Ломско пиво" АД</v>
      </c>
      <c r="B211" s="609" t="str">
        <f t="shared" si="19"/>
        <v>111008825</v>
      </c>
      <c r="C211" s="613">
        <f t="shared" si="20"/>
        <v>45838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-157</v>
      </c>
    </row>
    <row r="212" spans="1:8">
      <c r="A212" s="609" t="str">
        <f t="shared" si="18"/>
        <v>"Ломско пиво" АД</v>
      </c>
      <c r="B212" s="609" t="str">
        <f t="shared" si="19"/>
        <v>111008825</v>
      </c>
      <c r="C212" s="613">
        <f t="shared" si="20"/>
        <v>45838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-4</v>
      </c>
    </row>
    <row r="213" spans="1:8">
      <c r="A213" s="609" t="str">
        <f t="shared" si="18"/>
        <v>"Ломско пиво" АД</v>
      </c>
      <c r="B213" s="609" t="str">
        <f t="shared" si="19"/>
        <v>111008825</v>
      </c>
      <c r="C213" s="613">
        <f t="shared" si="20"/>
        <v>45838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10</v>
      </c>
    </row>
    <row r="214" spans="1:8">
      <c r="A214" s="609" t="str">
        <f t="shared" si="18"/>
        <v>"Ломско пиво" АД</v>
      </c>
      <c r="B214" s="609" t="str">
        <f t="shared" si="19"/>
        <v>111008825</v>
      </c>
      <c r="C214" s="613">
        <f t="shared" si="20"/>
        <v>45838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6</v>
      </c>
    </row>
    <row r="215" spans="1:8">
      <c r="A215" s="609" t="str">
        <f t="shared" si="18"/>
        <v>"Ломско пиво" АД</v>
      </c>
      <c r="B215" s="609" t="str">
        <f t="shared" si="19"/>
        <v>111008825</v>
      </c>
      <c r="C215" s="613">
        <f t="shared" si="20"/>
        <v>45838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6</v>
      </c>
    </row>
    <row r="216" spans="1:8">
      <c r="A216" s="609" t="str">
        <f t="shared" si="18"/>
        <v>"Ломско пиво" АД</v>
      </c>
      <c r="B216" s="609" t="str">
        <f t="shared" si="19"/>
        <v>111008825</v>
      </c>
      <c r="C216" s="613">
        <f t="shared" si="20"/>
        <v>45838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3</v>
      </c>
    </row>
    <row r="217" spans="1:8" s="432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"Ломско пиво" АД</v>
      </c>
      <c r="B218" s="609" t="str">
        <f t="shared" ref="B218:B281" si="22">pdeBulstat</f>
        <v>111008825</v>
      </c>
      <c r="C218" s="613">
        <f t="shared" ref="C218:C281" si="23">endDate</f>
        <v>45838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4465</v>
      </c>
    </row>
    <row r="219" spans="1:8">
      <c r="A219" s="609" t="str">
        <f t="shared" si="21"/>
        <v>"Ломско пиво" АД</v>
      </c>
      <c r="B219" s="609" t="str">
        <f t="shared" si="22"/>
        <v>111008825</v>
      </c>
      <c r="C219" s="613">
        <f t="shared" si="23"/>
        <v>45838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"Ломско пиво" АД</v>
      </c>
      <c r="B220" s="609" t="str">
        <f t="shared" si="22"/>
        <v>111008825</v>
      </c>
      <c r="C220" s="613">
        <f t="shared" si="23"/>
        <v>45838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"Ломско пиво" АД</v>
      </c>
      <c r="B221" s="609" t="str">
        <f t="shared" si="22"/>
        <v>111008825</v>
      </c>
      <c r="C221" s="613">
        <f t="shared" si="23"/>
        <v>45838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"Ломско пиво" АД</v>
      </c>
      <c r="B222" s="609" t="str">
        <f t="shared" si="22"/>
        <v>111008825</v>
      </c>
      <c r="C222" s="613">
        <f t="shared" si="23"/>
        <v>45838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4465</v>
      </c>
    </row>
    <row r="223" spans="1:8">
      <c r="A223" s="609" t="str">
        <f t="shared" si="21"/>
        <v>"Ломско пиво" АД</v>
      </c>
      <c r="B223" s="609" t="str">
        <f t="shared" si="22"/>
        <v>111008825</v>
      </c>
      <c r="C223" s="613">
        <f t="shared" si="23"/>
        <v>45838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"Ломско пиво" АД</v>
      </c>
      <c r="B224" s="609" t="str">
        <f t="shared" si="22"/>
        <v>111008825</v>
      </c>
      <c r="C224" s="613">
        <f t="shared" si="23"/>
        <v>45838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"Ломско пиво" АД</v>
      </c>
      <c r="B225" s="609" t="str">
        <f t="shared" si="22"/>
        <v>111008825</v>
      </c>
      <c r="C225" s="613">
        <f t="shared" si="23"/>
        <v>45838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"Ломско пиво" АД</v>
      </c>
      <c r="B226" s="609" t="str">
        <f t="shared" si="22"/>
        <v>111008825</v>
      </c>
      <c r="C226" s="613">
        <f t="shared" si="23"/>
        <v>45838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"Ломско пиво" АД</v>
      </c>
      <c r="B227" s="609" t="str">
        <f t="shared" si="22"/>
        <v>111008825</v>
      </c>
      <c r="C227" s="613">
        <f t="shared" si="23"/>
        <v>45838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"Ломско пиво" АД</v>
      </c>
      <c r="B228" s="609" t="str">
        <f t="shared" si="22"/>
        <v>111008825</v>
      </c>
      <c r="C228" s="613">
        <f t="shared" si="23"/>
        <v>45838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"Ломско пиво" АД</v>
      </c>
      <c r="B229" s="609" t="str">
        <f t="shared" si="22"/>
        <v>111008825</v>
      </c>
      <c r="C229" s="613">
        <f t="shared" si="23"/>
        <v>45838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"Ломско пиво" АД</v>
      </c>
      <c r="B230" s="609" t="str">
        <f t="shared" si="22"/>
        <v>111008825</v>
      </c>
      <c r="C230" s="613">
        <f t="shared" si="23"/>
        <v>45838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"Ломско пиво" АД</v>
      </c>
      <c r="B231" s="609" t="str">
        <f t="shared" si="22"/>
        <v>111008825</v>
      </c>
      <c r="C231" s="613">
        <f t="shared" si="23"/>
        <v>45838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"Ломско пиво" АД</v>
      </c>
      <c r="B232" s="609" t="str">
        <f t="shared" si="22"/>
        <v>111008825</v>
      </c>
      <c r="C232" s="613">
        <f t="shared" si="23"/>
        <v>45838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"Ломско пиво" АД</v>
      </c>
      <c r="B233" s="609" t="str">
        <f t="shared" si="22"/>
        <v>111008825</v>
      </c>
      <c r="C233" s="613">
        <f t="shared" si="23"/>
        <v>45838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"Ломско пиво" АД</v>
      </c>
      <c r="B234" s="609" t="str">
        <f t="shared" si="22"/>
        <v>111008825</v>
      </c>
      <c r="C234" s="613">
        <f t="shared" si="23"/>
        <v>45838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"Ломско пиво" АД</v>
      </c>
      <c r="B235" s="609" t="str">
        <f t="shared" si="22"/>
        <v>111008825</v>
      </c>
      <c r="C235" s="613">
        <f t="shared" si="23"/>
        <v>45838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"Ломско пиво" АД</v>
      </c>
      <c r="B236" s="609" t="str">
        <f t="shared" si="22"/>
        <v>111008825</v>
      </c>
      <c r="C236" s="613">
        <f t="shared" si="23"/>
        <v>45838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4465</v>
      </c>
    </row>
    <row r="237" spans="1:8">
      <c r="A237" s="609" t="str">
        <f t="shared" si="21"/>
        <v>"Ломско пиво" АД</v>
      </c>
      <c r="B237" s="609" t="str">
        <f t="shared" si="22"/>
        <v>111008825</v>
      </c>
      <c r="C237" s="613">
        <f t="shared" si="23"/>
        <v>45838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"Ломско пиво" АД</v>
      </c>
      <c r="B238" s="609" t="str">
        <f t="shared" si="22"/>
        <v>111008825</v>
      </c>
      <c r="C238" s="613">
        <f t="shared" si="23"/>
        <v>45838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"Ломско пиво" АД</v>
      </c>
      <c r="B239" s="609" t="str">
        <f t="shared" si="22"/>
        <v>111008825</v>
      </c>
      <c r="C239" s="613">
        <f t="shared" si="23"/>
        <v>45838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4465</v>
      </c>
    </row>
    <row r="240" spans="1:8">
      <c r="A240" s="609" t="str">
        <f t="shared" si="21"/>
        <v>"Ломско пиво" АД</v>
      </c>
      <c r="B240" s="609" t="str">
        <f t="shared" si="22"/>
        <v>111008825</v>
      </c>
      <c r="C240" s="613">
        <f t="shared" si="23"/>
        <v>45838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289</v>
      </c>
    </row>
    <row r="241" spans="1:8">
      <c r="A241" s="609" t="str">
        <f t="shared" si="21"/>
        <v>"Ломско пиво" АД</v>
      </c>
      <c r="B241" s="609" t="str">
        <f t="shared" si="22"/>
        <v>111008825</v>
      </c>
      <c r="C241" s="613">
        <f t="shared" si="23"/>
        <v>45838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"Ломско пиво" АД</v>
      </c>
      <c r="B242" s="609" t="str">
        <f t="shared" si="22"/>
        <v>111008825</v>
      </c>
      <c r="C242" s="613">
        <f t="shared" si="23"/>
        <v>45838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"Ломско пиво" АД</v>
      </c>
      <c r="B243" s="609" t="str">
        <f t="shared" si="22"/>
        <v>111008825</v>
      </c>
      <c r="C243" s="613">
        <f t="shared" si="23"/>
        <v>45838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"Ломско пиво" АД</v>
      </c>
      <c r="B244" s="609" t="str">
        <f t="shared" si="22"/>
        <v>111008825</v>
      </c>
      <c r="C244" s="613">
        <f t="shared" si="23"/>
        <v>45838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289</v>
      </c>
    </row>
    <row r="245" spans="1:8">
      <c r="A245" s="609" t="str">
        <f t="shared" si="21"/>
        <v>"Ломско пиво" АД</v>
      </c>
      <c r="B245" s="609" t="str">
        <f t="shared" si="22"/>
        <v>111008825</v>
      </c>
      <c r="C245" s="613">
        <f t="shared" si="23"/>
        <v>45838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"Ломско пиво" АД</v>
      </c>
      <c r="B246" s="609" t="str">
        <f t="shared" si="22"/>
        <v>111008825</v>
      </c>
      <c r="C246" s="613">
        <f t="shared" si="23"/>
        <v>45838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"Ломско пиво" АД</v>
      </c>
      <c r="B247" s="609" t="str">
        <f t="shared" si="22"/>
        <v>111008825</v>
      </c>
      <c r="C247" s="613">
        <f t="shared" si="23"/>
        <v>45838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"Ломско пиво" АД</v>
      </c>
      <c r="B248" s="609" t="str">
        <f t="shared" si="22"/>
        <v>111008825</v>
      </c>
      <c r="C248" s="613">
        <f t="shared" si="23"/>
        <v>45838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"Ломско пиво" АД</v>
      </c>
      <c r="B249" s="609" t="str">
        <f t="shared" si="22"/>
        <v>111008825</v>
      </c>
      <c r="C249" s="613">
        <f t="shared" si="23"/>
        <v>45838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"Ломско пиво" АД</v>
      </c>
      <c r="B250" s="609" t="str">
        <f t="shared" si="22"/>
        <v>111008825</v>
      </c>
      <c r="C250" s="613">
        <f t="shared" si="23"/>
        <v>45838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"Ломско пиво" АД</v>
      </c>
      <c r="B251" s="609" t="str">
        <f t="shared" si="22"/>
        <v>111008825</v>
      </c>
      <c r="C251" s="613">
        <f t="shared" si="23"/>
        <v>45838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"Ломско пиво" АД</v>
      </c>
      <c r="B252" s="609" t="str">
        <f t="shared" si="22"/>
        <v>111008825</v>
      </c>
      <c r="C252" s="613">
        <f t="shared" si="23"/>
        <v>45838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"Ломско пиво" АД</v>
      </c>
      <c r="B253" s="609" t="str">
        <f t="shared" si="22"/>
        <v>111008825</v>
      </c>
      <c r="C253" s="613">
        <f t="shared" si="23"/>
        <v>45838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"Ломско пиво" АД</v>
      </c>
      <c r="B254" s="609" t="str">
        <f t="shared" si="22"/>
        <v>111008825</v>
      </c>
      <c r="C254" s="613">
        <f t="shared" si="23"/>
        <v>45838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"Ломско пиво" АД</v>
      </c>
      <c r="B255" s="609" t="str">
        <f t="shared" si="22"/>
        <v>111008825</v>
      </c>
      <c r="C255" s="613">
        <f t="shared" si="23"/>
        <v>45838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"Ломско пиво" АД</v>
      </c>
      <c r="B256" s="609" t="str">
        <f t="shared" si="22"/>
        <v>111008825</v>
      </c>
      <c r="C256" s="613">
        <f t="shared" si="23"/>
        <v>45838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"Ломско пиво" АД</v>
      </c>
      <c r="B257" s="609" t="str">
        <f t="shared" si="22"/>
        <v>111008825</v>
      </c>
      <c r="C257" s="613">
        <f t="shared" si="23"/>
        <v>45838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"Ломско пиво" АД</v>
      </c>
      <c r="B258" s="609" t="str">
        <f t="shared" si="22"/>
        <v>111008825</v>
      </c>
      <c r="C258" s="613">
        <f t="shared" si="23"/>
        <v>45838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289</v>
      </c>
    </row>
    <row r="259" spans="1:8">
      <c r="A259" s="609" t="str">
        <f t="shared" si="21"/>
        <v>"Ломско пиво" АД</v>
      </c>
      <c r="B259" s="609" t="str">
        <f t="shared" si="22"/>
        <v>111008825</v>
      </c>
      <c r="C259" s="613">
        <f t="shared" si="23"/>
        <v>45838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"Ломско пиво" АД</v>
      </c>
      <c r="B260" s="609" t="str">
        <f t="shared" si="22"/>
        <v>111008825</v>
      </c>
      <c r="C260" s="613">
        <f t="shared" si="23"/>
        <v>45838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"Ломско пиво" АД</v>
      </c>
      <c r="B261" s="609" t="str">
        <f t="shared" si="22"/>
        <v>111008825</v>
      </c>
      <c r="C261" s="613">
        <f t="shared" si="23"/>
        <v>45838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289</v>
      </c>
    </row>
    <row r="262" spans="1:8">
      <c r="A262" s="609" t="str">
        <f t="shared" si="21"/>
        <v>"Ломско пиво" АД</v>
      </c>
      <c r="B262" s="609" t="str">
        <f t="shared" si="22"/>
        <v>111008825</v>
      </c>
      <c r="C262" s="613">
        <f t="shared" si="23"/>
        <v>45838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2064</v>
      </c>
    </row>
    <row r="263" spans="1:8">
      <c r="A263" s="609" t="str">
        <f t="shared" si="21"/>
        <v>"Ломско пиво" АД</v>
      </c>
      <c r="B263" s="609" t="str">
        <f t="shared" si="22"/>
        <v>111008825</v>
      </c>
      <c r="C263" s="613">
        <f t="shared" si="23"/>
        <v>45838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"Ломско пиво" АД</v>
      </c>
      <c r="B264" s="609" t="str">
        <f t="shared" si="22"/>
        <v>111008825</v>
      </c>
      <c r="C264" s="613">
        <f t="shared" si="23"/>
        <v>45838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"Ломско пиво" АД</v>
      </c>
      <c r="B265" s="609" t="str">
        <f t="shared" si="22"/>
        <v>111008825</v>
      </c>
      <c r="C265" s="613">
        <f t="shared" si="23"/>
        <v>45838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"Ломско пиво" АД</v>
      </c>
      <c r="B266" s="609" t="str">
        <f t="shared" si="22"/>
        <v>111008825</v>
      </c>
      <c r="C266" s="613">
        <f t="shared" si="23"/>
        <v>45838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2064</v>
      </c>
    </row>
    <row r="267" spans="1:8">
      <c r="A267" s="609" t="str">
        <f t="shared" si="21"/>
        <v>"Ломско пиво" АД</v>
      </c>
      <c r="B267" s="609" t="str">
        <f t="shared" si="22"/>
        <v>111008825</v>
      </c>
      <c r="C267" s="613">
        <f t="shared" si="23"/>
        <v>45838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"Ломско пиво" АД</v>
      </c>
      <c r="B268" s="609" t="str">
        <f t="shared" si="22"/>
        <v>111008825</v>
      </c>
      <c r="C268" s="613">
        <f t="shared" si="23"/>
        <v>45838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"Ломско пиво" АД</v>
      </c>
      <c r="B269" s="609" t="str">
        <f t="shared" si="22"/>
        <v>111008825</v>
      </c>
      <c r="C269" s="613">
        <f t="shared" si="23"/>
        <v>45838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"Ломско пиво" АД</v>
      </c>
      <c r="B270" s="609" t="str">
        <f t="shared" si="22"/>
        <v>111008825</v>
      </c>
      <c r="C270" s="613">
        <f t="shared" si="23"/>
        <v>45838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"Ломско пиво" АД</v>
      </c>
      <c r="B271" s="609" t="str">
        <f t="shared" si="22"/>
        <v>111008825</v>
      </c>
      <c r="C271" s="613">
        <f t="shared" si="23"/>
        <v>45838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"Ломско пиво" АД</v>
      </c>
      <c r="B272" s="609" t="str">
        <f t="shared" si="22"/>
        <v>111008825</v>
      </c>
      <c r="C272" s="613">
        <f t="shared" si="23"/>
        <v>45838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"Ломско пиво" АД</v>
      </c>
      <c r="B273" s="609" t="str">
        <f t="shared" si="22"/>
        <v>111008825</v>
      </c>
      <c r="C273" s="613">
        <f t="shared" si="23"/>
        <v>45838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"Ломско пиво" АД</v>
      </c>
      <c r="B274" s="609" t="str">
        <f t="shared" si="22"/>
        <v>111008825</v>
      </c>
      <c r="C274" s="613">
        <f t="shared" si="23"/>
        <v>45838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"Ломско пиво" АД</v>
      </c>
      <c r="B275" s="609" t="str">
        <f t="shared" si="22"/>
        <v>111008825</v>
      </c>
      <c r="C275" s="613">
        <f t="shared" si="23"/>
        <v>45838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0</v>
      </c>
    </row>
    <row r="276" spans="1:8">
      <c r="A276" s="609" t="str">
        <f t="shared" si="21"/>
        <v>"Ломско пиво" АД</v>
      </c>
      <c r="B276" s="609" t="str">
        <f t="shared" si="22"/>
        <v>111008825</v>
      </c>
      <c r="C276" s="613">
        <f t="shared" si="23"/>
        <v>45838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0</v>
      </c>
    </row>
    <row r="277" spans="1:8">
      <c r="A277" s="609" t="str">
        <f t="shared" si="21"/>
        <v>"Ломско пиво" АД</v>
      </c>
      <c r="B277" s="609" t="str">
        <f t="shared" si="22"/>
        <v>111008825</v>
      </c>
      <c r="C277" s="613">
        <f t="shared" si="23"/>
        <v>45838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"Ломско пиво" АД</v>
      </c>
      <c r="B278" s="609" t="str">
        <f t="shared" si="22"/>
        <v>111008825</v>
      </c>
      <c r="C278" s="613">
        <f t="shared" si="23"/>
        <v>45838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"Ломско пиво" АД</v>
      </c>
      <c r="B279" s="609" t="str">
        <f t="shared" si="22"/>
        <v>111008825</v>
      </c>
      <c r="C279" s="613">
        <f t="shared" si="23"/>
        <v>45838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"Ломско пиво" АД</v>
      </c>
      <c r="B280" s="609" t="str">
        <f t="shared" si="22"/>
        <v>111008825</v>
      </c>
      <c r="C280" s="613">
        <f t="shared" si="23"/>
        <v>45838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2064</v>
      </c>
    </row>
    <row r="281" spans="1:8">
      <c r="A281" s="609" t="str">
        <f t="shared" si="21"/>
        <v>"Ломско пиво" АД</v>
      </c>
      <c r="B281" s="609" t="str">
        <f t="shared" si="22"/>
        <v>111008825</v>
      </c>
      <c r="C281" s="613">
        <f t="shared" si="23"/>
        <v>45838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"Ломско пиво" АД</v>
      </c>
      <c r="B282" s="609" t="str">
        <f t="shared" ref="B282:B345" si="25">pdeBulstat</f>
        <v>111008825</v>
      </c>
      <c r="C282" s="613">
        <f t="shared" ref="C282:C345" si="26">endDate</f>
        <v>45838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"Ломско пиво" АД</v>
      </c>
      <c r="B283" s="609" t="str">
        <f t="shared" si="25"/>
        <v>111008825</v>
      </c>
      <c r="C283" s="613">
        <f t="shared" si="26"/>
        <v>45838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2064</v>
      </c>
    </row>
    <row r="284" spans="1:8">
      <c r="A284" s="609" t="str">
        <f t="shared" si="24"/>
        <v>"Ломско пиво" АД</v>
      </c>
      <c r="B284" s="609" t="str">
        <f t="shared" si="25"/>
        <v>111008825</v>
      </c>
      <c r="C284" s="613">
        <f t="shared" si="26"/>
        <v>45838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769</v>
      </c>
    </row>
    <row r="285" spans="1:8">
      <c r="A285" s="609" t="str">
        <f t="shared" si="24"/>
        <v>"Ломско пиво" АД</v>
      </c>
      <c r="B285" s="609" t="str">
        <f t="shared" si="25"/>
        <v>111008825</v>
      </c>
      <c r="C285" s="613">
        <f t="shared" si="26"/>
        <v>45838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"Ломско пиво" АД</v>
      </c>
      <c r="B286" s="609" t="str">
        <f t="shared" si="25"/>
        <v>111008825</v>
      </c>
      <c r="C286" s="613">
        <f t="shared" si="26"/>
        <v>45838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"Ломско пиво" АД</v>
      </c>
      <c r="B287" s="609" t="str">
        <f t="shared" si="25"/>
        <v>111008825</v>
      </c>
      <c r="C287" s="613">
        <f t="shared" si="26"/>
        <v>45838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"Ломско пиво" АД</v>
      </c>
      <c r="B288" s="609" t="str">
        <f t="shared" si="25"/>
        <v>111008825</v>
      </c>
      <c r="C288" s="613">
        <f t="shared" si="26"/>
        <v>45838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769</v>
      </c>
    </row>
    <row r="289" spans="1:8">
      <c r="A289" s="609" t="str">
        <f t="shared" si="24"/>
        <v>"Ломско пиво" АД</v>
      </c>
      <c r="B289" s="609" t="str">
        <f t="shared" si="25"/>
        <v>111008825</v>
      </c>
      <c r="C289" s="613">
        <f t="shared" si="26"/>
        <v>45838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"Ломско пиво" АД</v>
      </c>
      <c r="B290" s="609" t="str">
        <f t="shared" si="25"/>
        <v>111008825</v>
      </c>
      <c r="C290" s="613">
        <f t="shared" si="26"/>
        <v>45838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"Ломско пиво" АД</v>
      </c>
      <c r="B291" s="609" t="str">
        <f t="shared" si="25"/>
        <v>111008825</v>
      </c>
      <c r="C291" s="613">
        <f t="shared" si="26"/>
        <v>45838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"Ломско пиво" АД</v>
      </c>
      <c r="B292" s="609" t="str">
        <f t="shared" si="25"/>
        <v>111008825</v>
      </c>
      <c r="C292" s="613">
        <f t="shared" si="26"/>
        <v>45838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"Ломско пиво" АД</v>
      </c>
      <c r="B293" s="609" t="str">
        <f t="shared" si="25"/>
        <v>111008825</v>
      </c>
      <c r="C293" s="613">
        <f t="shared" si="26"/>
        <v>45838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"Ломско пиво" АД</v>
      </c>
      <c r="B294" s="609" t="str">
        <f t="shared" si="25"/>
        <v>111008825</v>
      </c>
      <c r="C294" s="613">
        <f t="shared" si="26"/>
        <v>45838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"Ломско пиво" АД</v>
      </c>
      <c r="B295" s="609" t="str">
        <f t="shared" si="25"/>
        <v>111008825</v>
      </c>
      <c r="C295" s="613">
        <f t="shared" si="26"/>
        <v>45838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"Ломско пиво" АД</v>
      </c>
      <c r="B296" s="609" t="str">
        <f t="shared" si="25"/>
        <v>111008825</v>
      </c>
      <c r="C296" s="613">
        <f t="shared" si="26"/>
        <v>45838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"Ломско пиво" АД</v>
      </c>
      <c r="B297" s="609" t="str">
        <f t="shared" si="25"/>
        <v>111008825</v>
      </c>
      <c r="C297" s="613">
        <f t="shared" si="26"/>
        <v>45838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"Ломско пиво" АД</v>
      </c>
      <c r="B298" s="609" t="str">
        <f t="shared" si="25"/>
        <v>111008825</v>
      </c>
      <c r="C298" s="613">
        <f t="shared" si="26"/>
        <v>45838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"Ломско пиво" АД</v>
      </c>
      <c r="B299" s="609" t="str">
        <f t="shared" si="25"/>
        <v>111008825</v>
      </c>
      <c r="C299" s="613">
        <f t="shared" si="26"/>
        <v>45838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"Ломско пиво" АД</v>
      </c>
      <c r="B300" s="609" t="str">
        <f t="shared" si="25"/>
        <v>111008825</v>
      </c>
      <c r="C300" s="613">
        <f t="shared" si="26"/>
        <v>45838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"Ломско пиво" АД</v>
      </c>
      <c r="B301" s="609" t="str">
        <f t="shared" si="25"/>
        <v>111008825</v>
      </c>
      <c r="C301" s="613">
        <f t="shared" si="26"/>
        <v>45838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"Ломско пиво" АД</v>
      </c>
      <c r="B302" s="609" t="str">
        <f t="shared" si="25"/>
        <v>111008825</v>
      </c>
      <c r="C302" s="613">
        <f t="shared" si="26"/>
        <v>45838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769</v>
      </c>
    </row>
    <row r="303" spans="1:8">
      <c r="A303" s="609" t="str">
        <f t="shared" si="24"/>
        <v>"Ломско пиво" АД</v>
      </c>
      <c r="B303" s="609" t="str">
        <f t="shared" si="25"/>
        <v>111008825</v>
      </c>
      <c r="C303" s="613">
        <f t="shared" si="26"/>
        <v>45838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"Ломско пиво" АД</v>
      </c>
      <c r="B304" s="609" t="str">
        <f t="shared" si="25"/>
        <v>111008825</v>
      </c>
      <c r="C304" s="613">
        <f t="shared" si="26"/>
        <v>45838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"Ломско пиво" АД</v>
      </c>
      <c r="B305" s="609" t="str">
        <f t="shared" si="25"/>
        <v>111008825</v>
      </c>
      <c r="C305" s="613">
        <f t="shared" si="26"/>
        <v>45838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769</v>
      </c>
    </row>
    <row r="306" spans="1:8">
      <c r="A306" s="609" t="str">
        <f t="shared" si="24"/>
        <v>"Ломско пиво" АД</v>
      </c>
      <c r="B306" s="609" t="str">
        <f t="shared" si="25"/>
        <v>111008825</v>
      </c>
      <c r="C306" s="613">
        <f t="shared" si="26"/>
        <v>45838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"Ломско пиво" АД</v>
      </c>
      <c r="B307" s="609" t="str">
        <f t="shared" si="25"/>
        <v>111008825</v>
      </c>
      <c r="C307" s="613">
        <f t="shared" si="26"/>
        <v>45838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"Ломско пиво" АД</v>
      </c>
      <c r="B308" s="609" t="str">
        <f t="shared" si="25"/>
        <v>111008825</v>
      </c>
      <c r="C308" s="613">
        <f t="shared" si="26"/>
        <v>45838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"Ломско пиво" АД</v>
      </c>
      <c r="B309" s="609" t="str">
        <f t="shared" si="25"/>
        <v>111008825</v>
      </c>
      <c r="C309" s="613">
        <f t="shared" si="26"/>
        <v>45838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"Ломско пиво" АД</v>
      </c>
      <c r="B310" s="609" t="str">
        <f t="shared" si="25"/>
        <v>111008825</v>
      </c>
      <c r="C310" s="613">
        <f t="shared" si="26"/>
        <v>45838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"Ломско пиво" АД</v>
      </c>
      <c r="B311" s="609" t="str">
        <f t="shared" si="25"/>
        <v>111008825</v>
      </c>
      <c r="C311" s="613">
        <f t="shared" si="26"/>
        <v>45838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"Ломско пиво" АД</v>
      </c>
      <c r="B312" s="609" t="str">
        <f t="shared" si="25"/>
        <v>111008825</v>
      </c>
      <c r="C312" s="613">
        <f t="shared" si="26"/>
        <v>45838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"Ломско пиво" АД</v>
      </c>
      <c r="B313" s="609" t="str">
        <f t="shared" si="25"/>
        <v>111008825</v>
      </c>
      <c r="C313" s="613">
        <f t="shared" si="26"/>
        <v>45838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"Ломско пиво" АД</v>
      </c>
      <c r="B314" s="609" t="str">
        <f t="shared" si="25"/>
        <v>111008825</v>
      </c>
      <c r="C314" s="613">
        <f t="shared" si="26"/>
        <v>45838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"Ломско пиво" АД</v>
      </c>
      <c r="B315" s="609" t="str">
        <f t="shared" si="25"/>
        <v>111008825</v>
      </c>
      <c r="C315" s="613">
        <f t="shared" si="26"/>
        <v>45838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"Ломско пиво" АД</v>
      </c>
      <c r="B316" s="609" t="str">
        <f t="shared" si="25"/>
        <v>111008825</v>
      </c>
      <c r="C316" s="613">
        <f t="shared" si="26"/>
        <v>45838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"Ломско пиво" АД</v>
      </c>
      <c r="B317" s="609" t="str">
        <f t="shared" si="25"/>
        <v>111008825</v>
      </c>
      <c r="C317" s="613">
        <f t="shared" si="26"/>
        <v>45838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"Ломско пиво" АД</v>
      </c>
      <c r="B318" s="609" t="str">
        <f t="shared" si="25"/>
        <v>111008825</v>
      </c>
      <c r="C318" s="613">
        <f t="shared" si="26"/>
        <v>45838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"Ломско пиво" АД</v>
      </c>
      <c r="B319" s="609" t="str">
        <f t="shared" si="25"/>
        <v>111008825</v>
      </c>
      <c r="C319" s="613">
        <f t="shared" si="26"/>
        <v>45838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"Ломско пиво" АД</v>
      </c>
      <c r="B320" s="609" t="str">
        <f t="shared" si="25"/>
        <v>111008825</v>
      </c>
      <c r="C320" s="613">
        <f t="shared" si="26"/>
        <v>45838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"Ломско пиво" АД</v>
      </c>
      <c r="B321" s="609" t="str">
        <f t="shared" si="25"/>
        <v>111008825</v>
      </c>
      <c r="C321" s="613">
        <f t="shared" si="26"/>
        <v>45838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"Ломско пиво" АД</v>
      </c>
      <c r="B322" s="609" t="str">
        <f t="shared" si="25"/>
        <v>111008825</v>
      </c>
      <c r="C322" s="613">
        <f t="shared" si="26"/>
        <v>45838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"Ломско пиво" АД</v>
      </c>
      <c r="B323" s="609" t="str">
        <f t="shared" si="25"/>
        <v>111008825</v>
      </c>
      <c r="C323" s="613">
        <f t="shared" si="26"/>
        <v>45838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"Ломско пиво" АД</v>
      </c>
      <c r="B324" s="609" t="str">
        <f t="shared" si="25"/>
        <v>111008825</v>
      </c>
      <c r="C324" s="613">
        <f t="shared" si="26"/>
        <v>45838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"Ломско пиво" АД</v>
      </c>
      <c r="B325" s="609" t="str">
        <f t="shared" si="25"/>
        <v>111008825</v>
      </c>
      <c r="C325" s="613">
        <f t="shared" si="26"/>
        <v>45838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"Ломско пиво" АД</v>
      </c>
      <c r="B326" s="609" t="str">
        <f t="shared" si="25"/>
        <v>111008825</v>
      </c>
      <c r="C326" s="613">
        <f t="shared" si="26"/>
        <v>45838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"Ломско пиво" АД</v>
      </c>
      <c r="B327" s="609" t="str">
        <f t="shared" si="25"/>
        <v>111008825</v>
      </c>
      <c r="C327" s="613">
        <f t="shared" si="26"/>
        <v>45838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"Ломско пиво" АД</v>
      </c>
      <c r="B328" s="609" t="str">
        <f t="shared" si="25"/>
        <v>111008825</v>
      </c>
      <c r="C328" s="613">
        <f t="shared" si="26"/>
        <v>45838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"Ломско пиво" АД</v>
      </c>
      <c r="B329" s="609" t="str">
        <f t="shared" si="25"/>
        <v>111008825</v>
      </c>
      <c r="C329" s="613">
        <f t="shared" si="26"/>
        <v>45838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"Ломско пиво" АД</v>
      </c>
      <c r="B330" s="609" t="str">
        <f t="shared" si="25"/>
        <v>111008825</v>
      </c>
      <c r="C330" s="613">
        <f t="shared" si="26"/>
        <v>45838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"Ломско пиво" АД</v>
      </c>
      <c r="B331" s="609" t="str">
        <f t="shared" si="25"/>
        <v>111008825</v>
      </c>
      <c r="C331" s="613">
        <f t="shared" si="26"/>
        <v>45838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"Ломско пиво" АД</v>
      </c>
      <c r="B332" s="609" t="str">
        <f t="shared" si="25"/>
        <v>111008825</v>
      </c>
      <c r="C332" s="613">
        <f t="shared" si="26"/>
        <v>45838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"Ломско пиво" АД</v>
      </c>
      <c r="B333" s="609" t="str">
        <f t="shared" si="25"/>
        <v>111008825</v>
      </c>
      <c r="C333" s="613">
        <f t="shared" si="26"/>
        <v>45838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"Ломско пиво" АД</v>
      </c>
      <c r="B334" s="609" t="str">
        <f t="shared" si="25"/>
        <v>111008825</v>
      </c>
      <c r="C334" s="613">
        <f t="shared" si="26"/>
        <v>45838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"Ломско пиво" АД</v>
      </c>
      <c r="B335" s="609" t="str">
        <f t="shared" si="25"/>
        <v>111008825</v>
      </c>
      <c r="C335" s="613">
        <f t="shared" si="26"/>
        <v>45838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"Ломско пиво" АД</v>
      </c>
      <c r="B336" s="609" t="str">
        <f t="shared" si="25"/>
        <v>111008825</v>
      </c>
      <c r="C336" s="613">
        <f t="shared" si="26"/>
        <v>45838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"Ломско пиво" АД</v>
      </c>
      <c r="B337" s="609" t="str">
        <f t="shared" si="25"/>
        <v>111008825</v>
      </c>
      <c r="C337" s="613">
        <f t="shared" si="26"/>
        <v>45838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"Ломско пиво" АД</v>
      </c>
      <c r="B338" s="609" t="str">
        <f t="shared" si="25"/>
        <v>111008825</v>
      </c>
      <c r="C338" s="613">
        <f t="shared" si="26"/>
        <v>45838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"Ломско пиво" АД</v>
      </c>
      <c r="B339" s="609" t="str">
        <f t="shared" si="25"/>
        <v>111008825</v>
      </c>
      <c r="C339" s="613">
        <f t="shared" si="26"/>
        <v>45838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"Ломско пиво" АД</v>
      </c>
      <c r="B340" s="609" t="str">
        <f t="shared" si="25"/>
        <v>111008825</v>
      </c>
      <c r="C340" s="613">
        <f t="shared" si="26"/>
        <v>45838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"Ломско пиво" АД</v>
      </c>
      <c r="B341" s="609" t="str">
        <f t="shared" si="25"/>
        <v>111008825</v>
      </c>
      <c r="C341" s="613">
        <f t="shared" si="26"/>
        <v>45838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"Ломско пиво" АД</v>
      </c>
      <c r="B342" s="609" t="str">
        <f t="shared" si="25"/>
        <v>111008825</v>
      </c>
      <c r="C342" s="613">
        <f t="shared" si="26"/>
        <v>45838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"Ломско пиво" АД</v>
      </c>
      <c r="B343" s="609" t="str">
        <f t="shared" si="25"/>
        <v>111008825</v>
      </c>
      <c r="C343" s="613">
        <f t="shared" si="26"/>
        <v>45838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"Ломско пиво" АД</v>
      </c>
      <c r="B344" s="609" t="str">
        <f t="shared" si="25"/>
        <v>111008825</v>
      </c>
      <c r="C344" s="613">
        <f t="shared" si="26"/>
        <v>45838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"Ломско пиво" АД</v>
      </c>
      <c r="B345" s="609" t="str">
        <f t="shared" si="25"/>
        <v>111008825</v>
      </c>
      <c r="C345" s="613">
        <f t="shared" si="26"/>
        <v>45838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"Ломско пиво" АД</v>
      </c>
      <c r="B346" s="609" t="str">
        <f t="shared" ref="B346:B409" si="28">pdeBulstat</f>
        <v>111008825</v>
      </c>
      <c r="C346" s="613">
        <f t="shared" ref="C346:C409" si="29">endDate</f>
        <v>45838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"Ломско пиво" АД</v>
      </c>
      <c r="B347" s="609" t="str">
        <f t="shared" si="28"/>
        <v>111008825</v>
      </c>
      <c r="C347" s="613">
        <f t="shared" si="29"/>
        <v>45838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"Ломско пиво" АД</v>
      </c>
      <c r="B348" s="609" t="str">
        <f t="shared" si="28"/>
        <v>111008825</v>
      </c>
      <c r="C348" s="613">
        <f t="shared" si="29"/>
        <v>45838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"Ломско пиво" АД</v>
      </c>
      <c r="B349" s="609" t="str">
        <f t="shared" si="28"/>
        <v>111008825</v>
      </c>
      <c r="C349" s="613">
        <f t="shared" si="29"/>
        <v>45838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"Ломско пиво" АД</v>
      </c>
      <c r="B350" s="609" t="str">
        <f t="shared" si="28"/>
        <v>111008825</v>
      </c>
      <c r="C350" s="613">
        <f t="shared" si="29"/>
        <v>45838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0</v>
      </c>
    </row>
    <row r="351" spans="1:8">
      <c r="A351" s="609" t="str">
        <f t="shared" si="27"/>
        <v>"Ломско пиво" АД</v>
      </c>
      <c r="B351" s="609" t="str">
        <f t="shared" si="28"/>
        <v>111008825</v>
      </c>
      <c r="C351" s="613">
        <f t="shared" si="29"/>
        <v>45838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"Ломско пиво" АД</v>
      </c>
      <c r="B352" s="609" t="str">
        <f t="shared" si="28"/>
        <v>111008825</v>
      </c>
      <c r="C352" s="613">
        <f t="shared" si="29"/>
        <v>45838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"Ломско пиво" АД</v>
      </c>
      <c r="B353" s="609" t="str">
        <f t="shared" si="28"/>
        <v>111008825</v>
      </c>
      <c r="C353" s="613">
        <f t="shared" si="29"/>
        <v>45838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"Ломско пиво" АД</v>
      </c>
      <c r="B354" s="609" t="str">
        <f t="shared" si="28"/>
        <v>111008825</v>
      </c>
      <c r="C354" s="613">
        <f t="shared" si="29"/>
        <v>45838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0</v>
      </c>
    </row>
    <row r="355" spans="1:8">
      <c r="A355" s="609" t="str">
        <f t="shared" si="27"/>
        <v>"Ломско пиво" АД</v>
      </c>
      <c r="B355" s="609" t="str">
        <f t="shared" si="28"/>
        <v>111008825</v>
      </c>
      <c r="C355" s="613">
        <f t="shared" si="29"/>
        <v>45838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0</v>
      </c>
    </row>
    <row r="356" spans="1:8">
      <c r="A356" s="609" t="str">
        <f t="shared" si="27"/>
        <v>"Ломско пиво" АД</v>
      </c>
      <c r="B356" s="609" t="str">
        <f t="shared" si="28"/>
        <v>111008825</v>
      </c>
      <c r="C356" s="613">
        <f t="shared" si="29"/>
        <v>45838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"Ломско пиво" АД</v>
      </c>
      <c r="B357" s="609" t="str">
        <f t="shared" si="28"/>
        <v>111008825</v>
      </c>
      <c r="C357" s="613">
        <f t="shared" si="29"/>
        <v>45838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"Ломско пиво" АД</v>
      </c>
      <c r="B358" s="609" t="str">
        <f t="shared" si="28"/>
        <v>111008825</v>
      </c>
      <c r="C358" s="613">
        <f t="shared" si="29"/>
        <v>45838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"Ломско пиво" АД</v>
      </c>
      <c r="B359" s="609" t="str">
        <f t="shared" si="28"/>
        <v>111008825</v>
      </c>
      <c r="C359" s="613">
        <f t="shared" si="29"/>
        <v>45838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"Ломско пиво" АД</v>
      </c>
      <c r="B360" s="609" t="str">
        <f t="shared" si="28"/>
        <v>111008825</v>
      </c>
      <c r="C360" s="613">
        <f t="shared" si="29"/>
        <v>45838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"Ломско пиво" АД</v>
      </c>
      <c r="B361" s="609" t="str">
        <f t="shared" si="28"/>
        <v>111008825</v>
      </c>
      <c r="C361" s="613">
        <f t="shared" si="29"/>
        <v>45838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"Ломско пиво" АД</v>
      </c>
      <c r="B362" s="609" t="str">
        <f t="shared" si="28"/>
        <v>111008825</v>
      </c>
      <c r="C362" s="613">
        <f t="shared" si="29"/>
        <v>45838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"Ломско пиво" АД</v>
      </c>
      <c r="B363" s="609" t="str">
        <f t="shared" si="28"/>
        <v>111008825</v>
      </c>
      <c r="C363" s="613">
        <f t="shared" si="29"/>
        <v>45838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"Ломско пиво" АД</v>
      </c>
      <c r="B364" s="609" t="str">
        <f t="shared" si="28"/>
        <v>111008825</v>
      </c>
      <c r="C364" s="613">
        <f t="shared" si="29"/>
        <v>45838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"Ломско пиво" АД</v>
      </c>
      <c r="B365" s="609" t="str">
        <f t="shared" si="28"/>
        <v>111008825</v>
      </c>
      <c r="C365" s="613">
        <f t="shared" si="29"/>
        <v>45838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"Ломско пиво" АД</v>
      </c>
      <c r="B366" s="609" t="str">
        <f t="shared" si="28"/>
        <v>111008825</v>
      </c>
      <c r="C366" s="613">
        <f t="shared" si="29"/>
        <v>45838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"Ломско пиво" АД</v>
      </c>
      <c r="B367" s="609" t="str">
        <f t="shared" si="28"/>
        <v>111008825</v>
      </c>
      <c r="C367" s="613">
        <f t="shared" si="29"/>
        <v>45838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"Ломско пиво" АД</v>
      </c>
      <c r="B368" s="609" t="str">
        <f t="shared" si="28"/>
        <v>111008825</v>
      </c>
      <c r="C368" s="613">
        <f t="shared" si="29"/>
        <v>45838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0</v>
      </c>
    </row>
    <row r="369" spans="1:8">
      <c r="A369" s="609" t="str">
        <f t="shared" si="27"/>
        <v>"Ломско пиво" АД</v>
      </c>
      <c r="B369" s="609" t="str">
        <f t="shared" si="28"/>
        <v>111008825</v>
      </c>
      <c r="C369" s="613">
        <f t="shared" si="29"/>
        <v>45838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"Ломско пиво" АД</v>
      </c>
      <c r="B370" s="609" t="str">
        <f t="shared" si="28"/>
        <v>111008825</v>
      </c>
      <c r="C370" s="613">
        <f t="shared" si="29"/>
        <v>45838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"Ломско пиво" АД</v>
      </c>
      <c r="B371" s="609" t="str">
        <f t="shared" si="28"/>
        <v>111008825</v>
      </c>
      <c r="C371" s="613">
        <f t="shared" si="29"/>
        <v>45838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0</v>
      </c>
    </row>
    <row r="372" spans="1:8">
      <c r="A372" s="609" t="str">
        <f t="shared" si="27"/>
        <v>"Ломско пиво" АД</v>
      </c>
      <c r="B372" s="609" t="str">
        <f t="shared" si="28"/>
        <v>111008825</v>
      </c>
      <c r="C372" s="613">
        <f t="shared" si="29"/>
        <v>45838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-7586</v>
      </c>
    </row>
    <row r="373" spans="1:8">
      <c r="A373" s="609" t="str">
        <f t="shared" si="27"/>
        <v>"Ломско пиво" АД</v>
      </c>
      <c r="B373" s="609" t="str">
        <f t="shared" si="28"/>
        <v>111008825</v>
      </c>
      <c r="C373" s="613">
        <f t="shared" si="29"/>
        <v>45838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"Ломско пиво" АД</v>
      </c>
      <c r="B374" s="609" t="str">
        <f t="shared" si="28"/>
        <v>111008825</v>
      </c>
      <c r="C374" s="613">
        <f t="shared" si="29"/>
        <v>45838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"Ломско пиво" АД</v>
      </c>
      <c r="B375" s="609" t="str">
        <f t="shared" si="28"/>
        <v>111008825</v>
      </c>
      <c r="C375" s="613">
        <f t="shared" si="29"/>
        <v>45838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"Ломско пиво" АД</v>
      </c>
      <c r="B376" s="609" t="str">
        <f t="shared" si="28"/>
        <v>111008825</v>
      </c>
      <c r="C376" s="613">
        <f t="shared" si="29"/>
        <v>45838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-7586</v>
      </c>
    </row>
    <row r="377" spans="1:8">
      <c r="A377" s="609" t="str">
        <f t="shared" si="27"/>
        <v>"Ломско пиво" АД</v>
      </c>
      <c r="B377" s="609" t="str">
        <f t="shared" si="28"/>
        <v>111008825</v>
      </c>
      <c r="C377" s="613">
        <f t="shared" si="29"/>
        <v>45838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-712</v>
      </c>
    </row>
    <row r="378" spans="1:8">
      <c r="A378" s="609" t="str">
        <f t="shared" si="27"/>
        <v>"Ломско пиво" АД</v>
      </c>
      <c r="B378" s="609" t="str">
        <f t="shared" si="28"/>
        <v>111008825</v>
      </c>
      <c r="C378" s="613">
        <f t="shared" si="29"/>
        <v>45838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-1</v>
      </c>
    </row>
    <row r="379" spans="1:8">
      <c r="A379" s="609" t="str">
        <f t="shared" si="27"/>
        <v>"Ломско пиво" АД</v>
      </c>
      <c r="B379" s="609" t="str">
        <f t="shared" si="28"/>
        <v>111008825</v>
      </c>
      <c r="C379" s="613">
        <f t="shared" si="29"/>
        <v>45838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"Ломско пиво" АД</v>
      </c>
      <c r="B380" s="609" t="str">
        <f t="shared" si="28"/>
        <v>111008825</v>
      </c>
      <c r="C380" s="613">
        <f t="shared" si="29"/>
        <v>45838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-1</v>
      </c>
    </row>
    <row r="381" spans="1:8">
      <c r="A381" s="609" t="str">
        <f t="shared" si="27"/>
        <v>"Ломско пиво" АД</v>
      </c>
      <c r="B381" s="609" t="str">
        <f t="shared" si="28"/>
        <v>111008825</v>
      </c>
      <c r="C381" s="613">
        <f t="shared" si="29"/>
        <v>45838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"Ломско пиво" АД</v>
      </c>
      <c r="B382" s="609" t="str">
        <f t="shared" si="28"/>
        <v>111008825</v>
      </c>
      <c r="C382" s="613">
        <f t="shared" si="29"/>
        <v>45838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"Ломско пиво" АД</v>
      </c>
      <c r="B383" s="609" t="str">
        <f t="shared" si="28"/>
        <v>111008825</v>
      </c>
      <c r="C383" s="613">
        <f t="shared" si="29"/>
        <v>45838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"Ломско пиво" АД</v>
      </c>
      <c r="B384" s="609" t="str">
        <f t="shared" si="28"/>
        <v>111008825</v>
      </c>
      <c r="C384" s="613">
        <f t="shared" si="29"/>
        <v>45838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"Ломско пиво" АД</v>
      </c>
      <c r="B385" s="609" t="str">
        <f t="shared" si="28"/>
        <v>111008825</v>
      </c>
      <c r="C385" s="613">
        <f t="shared" si="29"/>
        <v>45838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"Ломско пиво" АД</v>
      </c>
      <c r="B386" s="609" t="str">
        <f t="shared" si="28"/>
        <v>111008825</v>
      </c>
      <c r="C386" s="613">
        <f t="shared" si="29"/>
        <v>45838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"Ломско пиво" АД</v>
      </c>
      <c r="B387" s="609" t="str">
        <f t="shared" si="28"/>
        <v>111008825</v>
      </c>
      <c r="C387" s="613">
        <f t="shared" si="29"/>
        <v>45838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"Ломско пиво" АД</v>
      </c>
      <c r="B388" s="609" t="str">
        <f t="shared" si="28"/>
        <v>111008825</v>
      </c>
      <c r="C388" s="613">
        <f t="shared" si="29"/>
        <v>45838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"Ломско пиво" АД</v>
      </c>
      <c r="B389" s="609" t="str">
        <f t="shared" si="28"/>
        <v>111008825</v>
      </c>
      <c r="C389" s="613">
        <f t="shared" si="29"/>
        <v>45838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"Ломско пиво" АД</v>
      </c>
      <c r="B390" s="609" t="str">
        <f t="shared" si="28"/>
        <v>111008825</v>
      </c>
      <c r="C390" s="613">
        <f t="shared" si="29"/>
        <v>45838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-8299</v>
      </c>
    </row>
    <row r="391" spans="1:8">
      <c r="A391" s="609" t="str">
        <f t="shared" si="27"/>
        <v>"Ломско пиво" АД</v>
      </c>
      <c r="B391" s="609" t="str">
        <f t="shared" si="28"/>
        <v>111008825</v>
      </c>
      <c r="C391" s="613">
        <f t="shared" si="29"/>
        <v>45838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"Ломско пиво" АД</v>
      </c>
      <c r="B392" s="609" t="str">
        <f t="shared" si="28"/>
        <v>111008825</v>
      </c>
      <c r="C392" s="613">
        <f t="shared" si="29"/>
        <v>45838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"Ломско пиво" АД</v>
      </c>
      <c r="B393" s="609" t="str">
        <f t="shared" si="28"/>
        <v>111008825</v>
      </c>
      <c r="C393" s="613">
        <f t="shared" si="29"/>
        <v>45838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-8299</v>
      </c>
    </row>
    <row r="394" spans="1:8">
      <c r="A394" s="609" t="str">
        <f t="shared" si="27"/>
        <v>"Ломско пиво" АД</v>
      </c>
      <c r="B394" s="609" t="str">
        <f t="shared" si="28"/>
        <v>111008825</v>
      </c>
      <c r="C394" s="613">
        <f t="shared" si="29"/>
        <v>45838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"Ломско пиво" АД</v>
      </c>
      <c r="B395" s="609" t="str">
        <f t="shared" si="28"/>
        <v>111008825</v>
      </c>
      <c r="C395" s="613">
        <f t="shared" si="29"/>
        <v>45838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"Ломско пиво" АД</v>
      </c>
      <c r="B396" s="609" t="str">
        <f t="shared" si="28"/>
        <v>111008825</v>
      </c>
      <c r="C396" s="613">
        <f t="shared" si="29"/>
        <v>45838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"Ломско пиво" АД</v>
      </c>
      <c r="B397" s="609" t="str">
        <f t="shared" si="28"/>
        <v>111008825</v>
      </c>
      <c r="C397" s="613">
        <f t="shared" si="29"/>
        <v>45838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"Ломско пиво" АД</v>
      </c>
      <c r="B398" s="609" t="str">
        <f t="shared" si="28"/>
        <v>111008825</v>
      </c>
      <c r="C398" s="613">
        <f t="shared" si="29"/>
        <v>45838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"Ломско пиво" АД</v>
      </c>
      <c r="B399" s="609" t="str">
        <f t="shared" si="28"/>
        <v>111008825</v>
      </c>
      <c r="C399" s="613">
        <f t="shared" si="29"/>
        <v>45838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"Ломско пиво" АД</v>
      </c>
      <c r="B400" s="609" t="str">
        <f t="shared" si="28"/>
        <v>111008825</v>
      </c>
      <c r="C400" s="613">
        <f t="shared" si="29"/>
        <v>45838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"Ломско пиво" АД</v>
      </c>
      <c r="B401" s="609" t="str">
        <f t="shared" si="28"/>
        <v>111008825</v>
      </c>
      <c r="C401" s="613">
        <f t="shared" si="29"/>
        <v>45838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"Ломско пиво" АД</v>
      </c>
      <c r="B402" s="609" t="str">
        <f t="shared" si="28"/>
        <v>111008825</v>
      </c>
      <c r="C402" s="613">
        <f t="shared" si="29"/>
        <v>45838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"Ломско пиво" АД</v>
      </c>
      <c r="B403" s="609" t="str">
        <f t="shared" si="28"/>
        <v>111008825</v>
      </c>
      <c r="C403" s="613">
        <f t="shared" si="29"/>
        <v>45838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"Ломско пиво" АД</v>
      </c>
      <c r="B404" s="609" t="str">
        <f t="shared" si="28"/>
        <v>111008825</v>
      </c>
      <c r="C404" s="613">
        <f t="shared" si="29"/>
        <v>45838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"Ломско пиво" АД</v>
      </c>
      <c r="B405" s="609" t="str">
        <f t="shared" si="28"/>
        <v>111008825</v>
      </c>
      <c r="C405" s="613">
        <f t="shared" si="29"/>
        <v>45838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"Ломско пиво" АД</v>
      </c>
      <c r="B406" s="609" t="str">
        <f t="shared" si="28"/>
        <v>111008825</v>
      </c>
      <c r="C406" s="613">
        <f t="shared" si="29"/>
        <v>45838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"Ломско пиво" АД</v>
      </c>
      <c r="B407" s="609" t="str">
        <f t="shared" si="28"/>
        <v>111008825</v>
      </c>
      <c r="C407" s="613">
        <f t="shared" si="29"/>
        <v>45838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"Ломско пиво" АД</v>
      </c>
      <c r="B408" s="609" t="str">
        <f t="shared" si="28"/>
        <v>111008825</v>
      </c>
      <c r="C408" s="613">
        <f t="shared" si="29"/>
        <v>45838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"Ломско пиво" АД</v>
      </c>
      <c r="B409" s="609" t="str">
        <f t="shared" si="28"/>
        <v>111008825</v>
      </c>
      <c r="C409" s="613">
        <f t="shared" si="29"/>
        <v>45838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"Ломско пиво" АД</v>
      </c>
      <c r="B410" s="609" t="str">
        <f t="shared" ref="B410:B459" si="31">pdeBulstat</f>
        <v>111008825</v>
      </c>
      <c r="C410" s="613">
        <f t="shared" ref="C410:C459" si="32">endDate</f>
        <v>45838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"Ломско пиво" АД</v>
      </c>
      <c r="B411" s="609" t="str">
        <f t="shared" si="31"/>
        <v>111008825</v>
      </c>
      <c r="C411" s="613">
        <f t="shared" si="32"/>
        <v>45838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"Ломско пиво" АД</v>
      </c>
      <c r="B412" s="609" t="str">
        <f t="shared" si="31"/>
        <v>111008825</v>
      </c>
      <c r="C412" s="613">
        <f t="shared" si="32"/>
        <v>45838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"Ломско пиво" АД</v>
      </c>
      <c r="B413" s="609" t="str">
        <f t="shared" si="31"/>
        <v>111008825</v>
      </c>
      <c r="C413" s="613">
        <f t="shared" si="32"/>
        <v>45838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"Ломско пиво" АД</v>
      </c>
      <c r="B414" s="609" t="str">
        <f t="shared" si="31"/>
        <v>111008825</v>
      </c>
      <c r="C414" s="613">
        <f t="shared" si="32"/>
        <v>45838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"Ломско пиво" АД</v>
      </c>
      <c r="B415" s="609" t="str">
        <f t="shared" si="31"/>
        <v>111008825</v>
      </c>
      <c r="C415" s="613">
        <f t="shared" si="32"/>
        <v>45838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"Ломско пиво" АД</v>
      </c>
      <c r="B416" s="609" t="str">
        <f t="shared" si="31"/>
        <v>111008825</v>
      </c>
      <c r="C416" s="613">
        <f t="shared" si="32"/>
        <v>45838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1</v>
      </c>
    </row>
    <row r="417" spans="1:8">
      <c r="A417" s="609" t="str">
        <f t="shared" si="30"/>
        <v>"Ломско пиво" АД</v>
      </c>
      <c r="B417" s="609" t="str">
        <f t="shared" si="31"/>
        <v>111008825</v>
      </c>
      <c r="C417" s="613">
        <f t="shared" si="32"/>
        <v>45838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"Ломско пиво" АД</v>
      </c>
      <c r="B418" s="609" t="str">
        <f t="shared" si="31"/>
        <v>111008825</v>
      </c>
      <c r="C418" s="613">
        <f t="shared" si="32"/>
        <v>45838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"Ломско пиво" АД</v>
      </c>
      <c r="B419" s="609" t="str">
        <f t="shared" si="31"/>
        <v>111008825</v>
      </c>
      <c r="C419" s="613">
        <f t="shared" si="32"/>
        <v>45838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"Ломско пиво" АД</v>
      </c>
      <c r="B420" s="609" t="str">
        <f t="shared" si="31"/>
        <v>111008825</v>
      </c>
      <c r="C420" s="613">
        <f t="shared" si="32"/>
        <v>45838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1</v>
      </c>
    </row>
    <row r="421" spans="1:8">
      <c r="A421" s="609" t="str">
        <f t="shared" si="30"/>
        <v>"Ломско пиво" АД</v>
      </c>
      <c r="B421" s="609" t="str">
        <f t="shared" si="31"/>
        <v>111008825</v>
      </c>
      <c r="C421" s="613">
        <f t="shared" si="32"/>
        <v>45838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-712</v>
      </c>
    </row>
    <row r="422" spans="1:8">
      <c r="A422" s="609" t="str">
        <f t="shared" si="30"/>
        <v>"Ломско пиво" АД</v>
      </c>
      <c r="B422" s="609" t="str">
        <f t="shared" si="31"/>
        <v>111008825</v>
      </c>
      <c r="C422" s="613">
        <f t="shared" si="32"/>
        <v>45838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-1</v>
      </c>
    </row>
    <row r="423" spans="1:8">
      <c r="A423" s="609" t="str">
        <f t="shared" si="30"/>
        <v>"Ломско пиво" АД</v>
      </c>
      <c r="B423" s="609" t="str">
        <f t="shared" si="31"/>
        <v>111008825</v>
      </c>
      <c r="C423" s="613">
        <f t="shared" si="32"/>
        <v>45838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"Ломско пиво" АД</v>
      </c>
      <c r="B424" s="609" t="str">
        <f t="shared" si="31"/>
        <v>111008825</v>
      </c>
      <c r="C424" s="613">
        <f t="shared" si="32"/>
        <v>45838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-1</v>
      </c>
    </row>
    <row r="425" spans="1:8">
      <c r="A425" s="609" t="str">
        <f t="shared" si="30"/>
        <v>"Ломско пиво" АД</v>
      </c>
      <c r="B425" s="609" t="str">
        <f t="shared" si="31"/>
        <v>111008825</v>
      </c>
      <c r="C425" s="613">
        <f t="shared" si="32"/>
        <v>45838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"Ломско пиво" АД</v>
      </c>
      <c r="B426" s="609" t="str">
        <f t="shared" si="31"/>
        <v>111008825</v>
      </c>
      <c r="C426" s="613">
        <f t="shared" si="32"/>
        <v>45838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"Ломско пиво" АД</v>
      </c>
      <c r="B427" s="609" t="str">
        <f t="shared" si="31"/>
        <v>111008825</v>
      </c>
      <c r="C427" s="613">
        <f t="shared" si="32"/>
        <v>45838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"Ломско пиво" АД</v>
      </c>
      <c r="B428" s="609" t="str">
        <f t="shared" si="31"/>
        <v>111008825</v>
      </c>
      <c r="C428" s="613">
        <f t="shared" si="32"/>
        <v>45838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"Ломско пиво" АД</v>
      </c>
      <c r="B429" s="609" t="str">
        <f t="shared" si="31"/>
        <v>111008825</v>
      </c>
      <c r="C429" s="613">
        <f t="shared" si="32"/>
        <v>45838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0</v>
      </c>
    </row>
    <row r="430" spans="1:8">
      <c r="A430" s="609" t="str">
        <f t="shared" si="30"/>
        <v>"Ломско пиво" АД</v>
      </c>
      <c r="B430" s="609" t="str">
        <f t="shared" si="31"/>
        <v>111008825</v>
      </c>
      <c r="C430" s="613">
        <f t="shared" si="32"/>
        <v>45838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0</v>
      </c>
    </row>
    <row r="431" spans="1:8">
      <c r="A431" s="609" t="str">
        <f t="shared" si="30"/>
        <v>"Ломско пиво" АД</v>
      </c>
      <c r="B431" s="609" t="str">
        <f t="shared" si="31"/>
        <v>111008825</v>
      </c>
      <c r="C431" s="613">
        <f t="shared" si="32"/>
        <v>45838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"Ломско пиво" АД</v>
      </c>
      <c r="B432" s="609" t="str">
        <f t="shared" si="31"/>
        <v>111008825</v>
      </c>
      <c r="C432" s="613">
        <f t="shared" si="32"/>
        <v>45838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"Ломско пиво" АД</v>
      </c>
      <c r="B433" s="609" t="str">
        <f t="shared" si="31"/>
        <v>111008825</v>
      </c>
      <c r="C433" s="613">
        <f t="shared" si="32"/>
        <v>45838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"Ломско пиво" АД</v>
      </c>
      <c r="B434" s="609" t="str">
        <f t="shared" si="31"/>
        <v>111008825</v>
      </c>
      <c r="C434" s="613">
        <f t="shared" si="32"/>
        <v>45838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-712</v>
      </c>
    </row>
    <row r="435" spans="1:8">
      <c r="A435" s="609" t="str">
        <f t="shared" si="30"/>
        <v>"Ломско пиво" АД</v>
      </c>
      <c r="B435" s="609" t="str">
        <f t="shared" si="31"/>
        <v>111008825</v>
      </c>
      <c r="C435" s="613">
        <f t="shared" si="32"/>
        <v>45838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"Ломско пиво" АД</v>
      </c>
      <c r="B436" s="609" t="str">
        <f t="shared" si="31"/>
        <v>111008825</v>
      </c>
      <c r="C436" s="613">
        <f t="shared" si="32"/>
        <v>45838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"Ломско пиво" АД</v>
      </c>
      <c r="B437" s="609" t="str">
        <f t="shared" si="31"/>
        <v>111008825</v>
      </c>
      <c r="C437" s="613">
        <f t="shared" si="32"/>
        <v>45838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-712</v>
      </c>
    </row>
    <row r="438" spans="1:8">
      <c r="A438" s="609" t="str">
        <f t="shared" si="30"/>
        <v>"Ломско пиво" АД</v>
      </c>
      <c r="B438" s="609" t="str">
        <f t="shared" si="31"/>
        <v>111008825</v>
      </c>
      <c r="C438" s="613">
        <f t="shared" si="32"/>
        <v>45838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"Ломско пиво" АД</v>
      </c>
      <c r="B439" s="609" t="str">
        <f t="shared" si="31"/>
        <v>111008825</v>
      </c>
      <c r="C439" s="613">
        <f t="shared" si="32"/>
        <v>45838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"Ломско пиво" АД</v>
      </c>
      <c r="B440" s="609" t="str">
        <f t="shared" si="31"/>
        <v>111008825</v>
      </c>
      <c r="C440" s="613">
        <f t="shared" si="32"/>
        <v>45838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"Ломско пиво" АД</v>
      </c>
      <c r="B441" s="609" t="str">
        <f t="shared" si="31"/>
        <v>111008825</v>
      </c>
      <c r="C441" s="613">
        <f t="shared" si="32"/>
        <v>45838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"Ломско пиво" АД</v>
      </c>
      <c r="B442" s="609" t="str">
        <f t="shared" si="31"/>
        <v>111008825</v>
      </c>
      <c r="C442" s="613">
        <f t="shared" si="32"/>
        <v>45838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"Ломско пиво" АД</v>
      </c>
      <c r="B443" s="609" t="str">
        <f t="shared" si="31"/>
        <v>111008825</v>
      </c>
      <c r="C443" s="613">
        <f t="shared" si="32"/>
        <v>45838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"Ломско пиво" АД</v>
      </c>
      <c r="B444" s="609" t="str">
        <f t="shared" si="31"/>
        <v>111008825</v>
      </c>
      <c r="C444" s="613">
        <f t="shared" si="32"/>
        <v>45838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"Ломско пиво" АД</v>
      </c>
      <c r="B445" s="609" t="str">
        <f t="shared" si="31"/>
        <v>111008825</v>
      </c>
      <c r="C445" s="613">
        <f t="shared" si="32"/>
        <v>45838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"Ломско пиво" АД</v>
      </c>
      <c r="B446" s="609" t="str">
        <f t="shared" si="31"/>
        <v>111008825</v>
      </c>
      <c r="C446" s="613">
        <f t="shared" si="32"/>
        <v>45838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"Ломско пиво" АД</v>
      </c>
      <c r="B447" s="609" t="str">
        <f t="shared" si="31"/>
        <v>111008825</v>
      </c>
      <c r="C447" s="613">
        <f t="shared" si="32"/>
        <v>45838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"Ломско пиво" АД</v>
      </c>
      <c r="B448" s="609" t="str">
        <f t="shared" si="31"/>
        <v>111008825</v>
      </c>
      <c r="C448" s="613">
        <f t="shared" si="32"/>
        <v>45838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"Ломско пиво" АД</v>
      </c>
      <c r="B449" s="609" t="str">
        <f t="shared" si="31"/>
        <v>111008825</v>
      </c>
      <c r="C449" s="613">
        <f t="shared" si="32"/>
        <v>45838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"Ломско пиво" АД</v>
      </c>
      <c r="B450" s="609" t="str">
        <f t="shared" si="31"/>
        <v>111008825</v>
      </c>
      <c r="C450" s="613">
        <f t="shared" si="32"/>
        <v>45838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"Ломско пиво" АД</v>
      </c>
      <c r="B451" s="609" t="str">
        <f t="shared" si="31"/>
        <v>111008825</v>
      </c>
      <c r="C451" s="613">
        <f t="shared" si="32"/>
        <v>45838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"Ломско пиво" АД</v>
      </c>
      <c r="B452" s="609" t="str">
        <f t="shared" si="31"/>
        <v>111008825</v>
      </c>
      <c r="C452" s="613">
        <f t="shared" si="32"/>
        <v>45838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"Ломско пиво" АД</v>
      </c>
      <c r="B453" s="609" t="str">
        <f t="shared" si="31"/>
        <v>111008825</v>
      </c>
      <c r="C453" s="613">
        <f t="shared" si="32"/>
        <v>45838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"Ломско пиво" АД</v>
      </c>
      <c r="B454" s="609" t="str">
        <f t="shared" si="31"/>
        <v>111008825</v>
      </c>
      <c r="C454" s="613">
        <f t="shared" si="32"/>
        <v>45838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"Ломско пиво" АД</v>
      </c>
      <c r="B455" s="609" t="str">
        <f t="shared" si="31"/>
        <v>111008825</v>
      </c>
      <c r="C455" s="613">
        <f t="shared" si="32"/>
        <v>45838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"Ломско пиво" АД</v>
      </c>
      <c r="B456" s="609" t="str">
        <f t="shared" si="31"/>
        <v>111008825</v>
      </c>
      <c r="C456" s="613">
        <f t="shared" si="32"/>
        <v>45838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"Ломско пиво" АД</v>
      </c>
      <c r="B457" s="609" t="str">
        <f t="shared" si="31"/>
        <v>111008825</v>
      </c>
      <c r="C457" s="613">
        <f t="shared" si="32"/>
        <v>45838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"Ломско пиво" АД</v>
      </c>
      <c r="B458" s="609" t="str">
        <f t="shared" si="31"/>
        <v>111008825</v>
      </c>
      <c r="C458" s="613">
        <f t="shared" si="32"/>
        <v>45838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"Ломско пиво" АД</v>
      </c>
      <c r="B459" s="609" t="str">
        <f t="shared" si="31"/>
        <v>111008825</v>
      </c>
      <c r="C459" s="613">
        <f t="shared" si="32"/>
        <v>45838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32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"Ломско пиво" АД</v>
      </c>
      <c r="B461" s="609" t="str">
        <f t="shared" ref="B461:B524" si="34">pdeBulstat</f>
        <v>111008825</v>
      </c>
      <c r="C461" s="613">
        <f t="shared" ref="C461:C524" si="35">endDate</f>
        <v>45838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103</v>
      </c>
    </row>
    <row r="462" spans="1:8">
      <c r="A462" s="609" t="str">
        <f t="shared" si="33"/>
        <v>"Ломско пиво" АД</v>
      </c>
      <c r="B462" s="609" t="str">
        <f t="shared" si="34"/>
        <v>111008825</v>
      </c>
      <c r="C462" s="613">
        <f t="shared" si="35"/>
        <v>45838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4636</v>
      </c>
    </row>
    <row r="463" spans="1:8">
      <c r="A463" s="609" t="str">
        <f t="shared" si="33"/>
        <v>"Ломско пиво" АД</v>
      </c>
      <c r="B463" s="609" t="str">
        <f t="shared" si="34"/>
        <v>111008825</v>
      </c>
      <c r="C463" s="613">
        <f t="shared" si="35"/>
        <v>45838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11854</v>
      </c>
    </row>
    <row r="464" spans="1:8">
      <c r="A464" s="609" t="str">
        <f t="shared" si="33"/>
        <v>"Ломско пиво" АД</v>
      </c>
      <c r="B464" s="609" t="str">
        <f t="shared" si="34"/>
        <v>111008825</v>
      </c>
      <c r="C464" s="613">
        <f t="shared" si="35"/>
        <v>45838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718</v>
      </c>
    </row>
    <row r="465" spans="1:8">
      <c r="A465" s="609" t="str">
        <f t="shared" si="33"/>
        <v>"Ломско пиво" АД</v>
      </c>
      <c r="B465" s="609" t="str">
        <f t="shared" si="34"/>
        <v>111008825</v>
      </c>
      <c r="C465" s="613">
        <f t="shared" si="35"/>
        <v>45838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552</v>
      </c>
    </row>
    <row r="466" spans="1:8">
      <c r="A466" s="609" t="str">
        <f t="shared" si="33"/>
        <v>"Ломско пиво" АД</v>
      </c>
      <c r="B466" s="609" t="str">
        <f t="shared" si="34"/>
        <v>111008825</v>
      </c>
      <c r="C466" s="613">
        <f t="shared" si="35"/>
        <v>45838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1402</v>
      </c>
    </row>
    <row r="467" spans="1:8">
      <c r="A467" s="609" t="str">
        <f t="shared" si="33"/>
        <v>"Ломско пиво" АД</v>
      </c>
      <c r="B467" s="609" t="str">
        <f t="shared" si="34"/>
        <v>111008825</v>
      </c>
      <c r="C467" s="613">
        <f t="shared" si="35"/>
        <v>45838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127</v>
      </c>
    </row>
    <row r="468" spans="1:8">
      <c r="A468" s="609" t="str">
        <f t="shared" si="33"/>
        <v>"Ломско пиво" АД</v>
      </c>
      <c r="B468" s="609" t="str">
        <f t="shared" si="34"/>
        <v>111008825</v>
      </c>
      <c r="C468" s="613">
        <f t="shared" si="35"/>
        <v>45838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279</v>
      </c>
    </row>
    <row r="469" spans="1:8">
      <c r="A469" s="609" t="str">
        <f t="shared" si="33"/>
        <v>"Ломско пиво" АД</v>
      </c>
      <c r="B469" s="609" t="str">
        <f t="shared" si="34"/>
        <v>111008825</v>
      </c>
      <c r="C469" s="613">
        <f t="shared" si="35"/>
        <v>45838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19671</v>
      </c>
    </row>
    <row r="470" spans="1:8">
      <c r="A470" s="609" t="str">
        <f t="shared" si="33"/>
        <v>"Ломско пиво" АД</v>
      </c>
      <c r="B470" s="609" t="str">
        <f t="shared" si="34"/>
        <v>111008825</v>
      </c>
      <c r="C470" s="613">
        <f t="shared" si="35"/>
        <v>45838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0</v>
      </c>
    </row>
    <row r="471" spans="1:8">
      <c r="A471" s="609" t="str">
        <f t="shared" si="33"/>
        <v>"Ломско пиво" АД</v>
      </c>
      <c r="B471" s="609" t="str">
        <f t="shared" si="34"/>
        <v>111008825</v>
      </c>
      <c r="C471" s="613">
        <f t="shared" si="35"/>
        <v>45838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"Ломско пиво" АД</v>
      </c>
      <c r="B472" s="609" t="str">
        <f t="shared" si="34"/>
        <v>111008825</v>
      </c>
      <c r="C472" s="613">
        <f t="shared" si="35"/>
        <v>45838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"Ломско пиво" АД</v>
      </c>
      <c r="B473" s="609" t="str">
        <f t="shared" si="34"/>
        <v>111008825</v>
      </c>
      <c r="C473" s="613">
        <f t="shared" si="35"/>
        <v>45838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16</v>
      </c>
    </row>
    <row r="474" spans="1:8">
      <c r="A474" s="609" t="str">
        <f t="shared" si="33"/>
        <v>"Ломско пиво" АД</v>
      </c>
      <c r="B474" s="609" t="str">
        <f t="shared" si="34"/>
        <v>111008825</v>
      </c>
      <c r="C474" s="613">
        <f t="shared" si="35"/>
        <v>45838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"Ломско пиво" АД</v>
      </c>
      <c r="B475" s="609" t="str">
        <f t="shared" si="34"/>
        <v>111008825</v>
      </c>
      <c r="C475" s="613">
        <f t="shared" si="35"/>
        <v>45838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45</v>
      </c>
    </row>
    <row r="476" spans="1:8">
      <c r="A476" s="609" t="str">
        <f t="shared" si="33"/>
        <v>"Ломско пиво" АД</v>
      </c>
      <c r="B476" s="609" t="str">
        <f t="shared" si="34"/>
        <v>111008825</v>
      </c>
      <c r="C476" s="613">
        <f t="shared" si="35"/>
        <v>45838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61</v>
      </c>
    </row>
    <row r="477" spans="1:8">
      <c r="A477" s="609" t="str">
        <f t="shared" si="33"/>
        <v>"Ломско пиво" АД</v>
      </c>
      <c r="B477" s="609" t="str">
        <f t="shared" si="34"/>
        <v>111008825</v>
      </c>
      <c r="C477" s="613">
        <f t="shared" si="35"/>
        <v>45838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2</v>
      </c>
    </row>
    <row r="478" spans="1:8">
      <c r="A478" s="609" t="str">
        <f t="shared" si="33"/>
        <v>"Ломско пиво" АД</v>
      </c>
      <c r="B478" s="609" t="str">
        <f t="shared" si="34"/>
        <v>111008825</v>
      </c>
      <c r="C478" s="613">
        <f t="shared" si="35"/>
        <v>45838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0</v>
      </c>
    </row>
    <row r="479" spans="1:8">
      <c r="A479" s="609" t="str">
        <f t="shared" si="33"/>
        <v>"Ломско пиво" АД</v>
      </c>
      <c r="B479" s="609" t="str">
        <f t="shared" si="34"/>
        <v>111008825</v>
      </c>
      <c r="C479" s="613">
        <f t="shared" si="35"/>
        <v>45838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"Ломско пиво" АД</v>
      </c>
      <c r="B480" s="609" t="str">
        <f t="shared" si="34"/>
        <v>111008825</v>
      </c>
      <c r="C480" s="613">
        <f t="shared" si="35"/>
        <v>45838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"Ломско пиво" АД</v>
      </c>
      <c r="B481" s="609" t="str">
        <f t="shared" si="34"/>
        <v>111008825</v>
      </c>
      <c r="C481" s="613">
        <f t="shared" si="35"/>
        <v>45838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2</v>
      </c>
    </row>
    <row r="482" spans="1:8">
      <c r="A482" s="609" t="str">
        <f t="shared" si="33"/>
        <v>"Ломско пиво" АД</v>
      </c>
      <c r="B482" s="609" t="str">
        <f t="shared" si="34"/>
        <v>111008825</v>
      </c>
      <c r="C482" s="613">
        <f t="shared" si="35"/>
        <v>45838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"Ломско пиво" АД</v>
      </c>
      <c r="B483" s="609" t="str">
        <f t="shared" si="34"/>
        <v>111008825</v>
      </c>
      <c r="C483" s="613">
        <f t="shared" si="35"/>
        <v>45838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"Ломско пиво" АД</v>
      </c>
      <c r="B484" s="609" t="str">
        <f t="shared" si="34"/>
        <v>111008825</v>
      </c>
      <c r="C484" s="613">
        <f t="shared" si="35"/>
        <v>45838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"Ломско пиво" АД</v>
      </c>
      <c r="B485" s="609" t="str">
        <f t="shared" si="34"/>
        <v>111008825</v>
      </c>
      <c r="C485" s="613">
        <f t="shared" si="35"/>
        <v>45838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"Ломско пиво" АД</v>
      </c>
      <c r="B486" s="609" t="str">
        <f t="shared" si="34"/>
        <v>111008825</v>
      </c>
      <c r="C486" s="613">
        <f t="shared" si="35"/>
        <v>45838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"Ломско пиво" АД</v>
      </c>
      <c r="B487" s="609" t="str">
        <f t="shared" si="34"/>
        <v>111008825</v>
      </c>
      <c r="C487" s="613">
        <f t="shared" si="35"/>
        <v>45838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"Ломско пиво" АД</v>
      </c>
      <c r="B488" s="609" t="str">
        <f t="shared" si="34"/>
        <v>111008825</v>
      </c>
      <c r="C488" s="613">
        <f t="shared" si="35"/>
        <v>45838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2</v>
      </c>
    </row>
    <row r="489" spans="1:8">
      <c r="A489" s="609" t="str">
        <f t="shared" si="33"/>
        <v>"Ломско пиво" АД</v>
      </c>
      <c r="B489" s="609" t="str">
        <f t="shared" si="34"/>
        <v>111008825</v>
      </c>
      <c r="C489" s="613">
        <f t="shared" si="35"/>
        <v>45838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"Ломско пиво" АД</v>
      </c>
      <c r="B490" s="609" t="str">
        <f t="shared" si="34"/>
        <v>111008825</v>
      </c>
      <c r="C490" s="613">
        <f t="shared" si="35"/>
        <v>45838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19734</v>
      </c>
    </row>
    <row r="491" spans="1:8">
      <c r="A491" s="609" t="str">
        <f t="shared" si="33"/>
        <v>"Ломско пиво" АД</v>
      </c>
      <c r="B491" s="609" t="str">
        <f t="shared" si="34"/>
        <v>111008825</v>
      </c>
      <c r="C491" s="613">
        <f t="shared" si="35"/>
        <v>45838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"Ломско пиво" АД</v>
      </c>
      <c r="B492" s="609" t="str">
        <f t="shared" si="34"/>
        <v>111008825</v>
      </c>
      <c r="C492" s="613">
        <f t="shared" si="35"/>
        <v>45838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"Ломско пиво" АД</v>
      </c>
      <c r="B493" s="609" t="str">
        <f t="shared" si="34"/>
        <v>111008825</v>
      </c>
      <c r="C493" s="613">
        <f t="shared" si="35"/>
        <v>45838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0</v>
      </c>
    </row>
    <row r="494" spans="1:8">
      <c r="A494" s="609" t="str">
        <f t="shared" si="33"/>
        <v>"Ломско пиво" АД</v>
      </c>
      <c r="B494" s="609" t="str">
        <f t="shared" si="34"/>
        <v>111008825</v>
      </c>
      <c r="C494" s="613">
        <f t="shared" si="35"/>
        <v>45838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"Ломско пиво" АД</v>
      </c>
      <c r="B495" s="609" t="str">
        <f t="shared" si="34"/>
        <v>111008825</v>
      </c>
      <c r="C495" s="613">
        <f t="shared" si="35"/>
        <v>45838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"Ломско пиво" АД</v>
      </c>
      <c r="B496" s="609" t="str">
        <f t="shared" si="34"/>
        <v>111008825</v>
      </c>
      <c r="C496" s="613">
        <f t="shared" si="35"/>
        <v>45838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"Ломско пиво" АД</v>
      </c>
      <c r="B497" s="609" t="str">
        <f t="shared" si="34"/>
        <v>111008825</v>
      </c>
      <c r="C497" s="613">
        <f t="shared" si="35"/>
        <v>45838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"Ломско пиво" АД</v>
      </c>
      <c r="B498" s="609" t="str">
        <f t="shared" si="34"/>
        <v>111008825</v>
      </c>
      <c r="C498" s="613">
        <f t="shared" si="35"/>
        <v>45838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3</v>
      </c>
    </row>
    <row r="499" spans="1:8">
      <c r="A499" s="609" t="str">
        <f t="shared" si="33"/>
        <v>"Ломско пиво" АД</v>
      </c>
      <c r="B499" s="609" t="str">
        <f t="shared" si="34"/>
        <v>111008825</v>
      </c>
      <c r="C499" s="613">
        <f t="shared" si="35"/>
        <v>45838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3</v>
      </c>
    </row>
    <row r="500" spans="1:8">
      <c r="A500" s="609" t="str">
        <f t="shared" si="33"/>
        <v>"Ломско пиво" АД</v>
      </c>
      <c r="B500" s="609" t="str">
        <f t="shared" si="34"/>
        <v>111008825</v>
      </c>
      <c r="C500" s="613">
        <f t="shared" si="35"/>
        <v>45838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"Ломско пиво" АД</v>
      </c>
      <c r="B501" s="609" t="str">
        <f t="shared" si="34"/>
        <v>111008825</v>
      </c>
      <c r="C501" s="613">
        <f t="shared" si="35"/>
        <v>45838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"Ломско пиво" АД</v>
      </c>
      <c r="B502" s="609" t="str">
        <f t="shared" si="34"/>
        <v>111008825</v>
      </c>
      <c r="C502" s="613">
        <f t="shared" si="35"/>
        <v>45838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"Ломско пиво" АД</v>
      </c>
      <c r="B503" s="609" t="str">
        <f t="shared" si="34"/>
        <v>111008825</v>
      </c>
      <c r="C503" s="613">
        <f t="shared" si="35"/>
        <v>45838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"Ломско пиво" АД</v>
      </c>
      <c r="B504" s="609" t="str">
        <f t="shared" si="34"/>
        <v>111008825</v>
      </c>
      <c r="C504" s="613">
        <f t="shared" si="35"/>
        <v>45838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"Ломско пиво" АД</v>
      </c>
      <c r="B505" s="609" t="str">
        <f t="shared" si="34"/>
        <v>111008825</v>
      </c>
      <c r="C505" s="613">
        <f t="shared" si="35"/>
        <v>45838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"Ломско пиво" АД</v>
      </c>
      <c r="B506" s="609" t="str">
        <f t="shared" si="34"/>
        <v>111008825</v>
      </c>
      <c r="C506" s="613">
        <f t="shared" si="35"/>
        <v>45838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"Ломско пиво" АД</v>
      </c>
      <c r="B507" s="609" t="str">
        <f t="shared" si="34"/>
        <v>111008825</v>
      </c>
      <c r="C507" s="613">
        <f t="shared" si="35"/>
        <v>45838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"Ломско пиво" АД</v>
      </c>
      <c r="B508" s="609" t="str">
        <f t="shared" si="34"/>
        <v>111008825</v>
      </c>
      <c r="C508" s="613">
        <f t="shared" si="35"/>
        <v>45838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"Ломско пиво" АД</v>
      </c>
      <c r="B509" s="609" t="str">
        <f t="shared" si="34"/>
        <v>111008825</v>
      </c>
      <c r="C509" s="613">
        <f t="shared" si="35"/>
        <v>45838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"Ломско пиво" АД</v>
      </c>
      <c r="B510" s="609" t="str">
        <f t="shared" si="34"/>
        <v>111008825</v>
      </c>
      <c r="C510" s="613">
        <f t="shared" si="35"/>
        <v>45838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"Ломско пиво" АД</v>
      </c>
      <c r="B511" s="609" t="str">
        <f t="shared" si="34"/>
        <v>111008825</v>
      </c>
      <c r="C511" s="613">
        <f t="shared" si="35"/>
        <v>45838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"Ломско пиво" АД</v>
      </c>
      <c r="B512" s="609" t="str">
        <f t="shared" si="34"/>
        <v>111008825</v>
      </c>
      <c r="C512" s="613">
        <f t="shared" si="35"/>
        <v>45838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"Ломско пиво" АД</v>
      </c>
      <c r="B513" s="609" t="str">
        <f t="shared" si="34"/>
        <v>111008825</v>
      </c>
      <c r="C513" s="613">
        <f t="shared" si="35"/>
        <v>45838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"Ломско пиво" АД</v>
      </c>
      <c r="B514" s="609" t="str">
        <f t="shared" si="34"/>
        <v>111008825</v>
      </c>
      <c r="C514" s="613">
        <f t="shared" si="35"/>
        <v>45838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"Ломско пиво" АД</v>
      </c>
      <c r="B515" s="609" t="str">
        <f t="shared" si="34"/>
        <v>111008825</v>
      </c>
      <c r="C515" s="613">
        <f t="shared" si="35"/>
        <v>45838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"Ломско пиво" АД</v>
      </c>
      <c r="B516" s="609" t="str">
        <f t="shared" si="34"/>
        <v>111008825</v>
      </c>
      <c r="C516" s="613">
        <f t="shared" si="35"/>
        <v>45838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"Ломско пиво" АД</v>
      </c>
      <c r="B517" s="609" t="str">
        <f t="shared" si="34"/>
        <v>111008825</v>
      </c>
      <c r="C517" s="613">
        <f t="shared" si="35"/>
        <v>45838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"Ломско пиво" АД</v>
      </c>
      <c r="B518" s="609" t="str">
        <f t="shared" si="34"/>
        <v>111008825</v>
      </c>
      <c r="C518" s="613">
        <f t="shared" si="35"/>
        <v>45838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"Ломско пиво" АД</v>
      </c>
      <c r="B519" s="609" t="str">
        <f t="shared" si="34"/>
        <v>111008825</v>
      </c>
      <c r="C519" s="613">
        <f t="shared" si="35"/>
        <v>45838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"Ломско пиво" АД</v>
      </c>
      <c r="B520" s="609" t="str">
        <f t="shared" si="34"/>
        <v>111008825</v>
      </c>
      <c r="C520" s="613">
        <f t="shared" si="35"/>
        <v>45838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3</v>
      </c>
    </row>
    <row r="521" spans="1:8">
      <c r="A521" s="609" t="str">
        <f t="shared" si="33"/>
        <v>"Ломско пиво" АД</v>
      </c>
      <c r="B521" s="609" t="str">
        <f t="shared" si="34"/>
        <v>111008825</v>
      </c>
      <c r="C521" s="613">
        <f t="shared" si="35"/>
        <v>45838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"Ломско пиво" АД</v>
      </c>
      <c r="B522" s="609" t="str">
        <f t="shared" si="34"/>
        <v>111008825</v>
      </c>
      <c r="C522" s="613">
        <f t="shared" si="35"/>
        <v>45838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"Ломско пиво" АД</v>
      </c>
      <c r="B523" s="609" t="str">
        <f t="shared" si="34"/>
        <v>111008825</v>
      </c>
      <c r="C523" s="613">
        <f t="shared" si="35"/>
        <v>45838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"Ломско пиво" АД</v>
      </c>
      <c r="B524" s="609" t="str">
        <f t="shared" si="34"/>
        <v>111008825</v>
      </c>
      <c r="C524" s="613">
        <f t="shared" si="35"/>
        <v>45838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"Ломско пиво" АД</v>
      </c>
      <c r="B525" s="609" t="str">
        <f t="shared" ref="B525:B588" si="37">pdeBulstat</f>
        <v>111008825</v>
      </c>
      <c r="C525" s="613">
        <f t="shared" ref="C525:C588" si="38">endDate</f>
        <v>45838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"Ломско пиво" АД</v>
      </c>
      <c r="B526" s="609" t="str">
        <f t="shared" si="37"/>
        <v>111008825</v>
      </c>
      <c r="C526" s="613">
        <f t="shared" si="38"/>
        <v>45838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0</v>
      </c>
    </row>
    <row r="527" spans="1:8">
      <c r="A527" s="609" t="str">
        <f t="shared" si="36"/>
        <v>"Ломско пиво" АД</v>
      </c>
      <c r="B527" s="609" t="str">
        <f t="shared" si="37"/>
        <v>111008825</v>
      </c>
      <c r="C527" s="613">
        <f t="shared" si="38"/>
        <v>45838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"Ломско пиво" АД</v>
      </c>
      <c r="B528" s="609" t="str">
        <f t="shared" si="37"/>
        <v>111008825</v>
      </c>
      <c r="C528" s="613">
        <f t="shared" si="38"/>
        <v>45838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0</v>
      </c>
    </row>
    <row r="529" spans="1:8">
      <c r="A529" s="609" t="str">
        <f t="shared" si="36"/>
        <v>"Ломско пиво" АД</v>
      </c>
      <c r="B529" s="609" t="str">
        <f t="shared" si="37"/>
        <v>111008825</v>
      </c>
      <c r="C529" s="613">
        <f t="shared" si="38"/>
        <v>45838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0</v>
      </c>
    </row>
    <row r="530" spans="1:8">
      <c r="A530" s="609" t="str">
        <f t="shared" si="36"/>
        <v>"Ломско пиво" АД</v>
      </c>
      <c r="B530" s="609" t="str">
        <f t="shared" si="37"/>
        <v>111008825</v>
      </c>
      <c r="C530" s="613">
        <f t="shared" si="38"/>
        <v>45838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"Ломско пиво" АД</v>
      </c>
      <c r="B531" s="609" t="str">
        <f t="shared" si="37"/>
        <v>111008825</v>
      </c>
      <c r="C531" s="613">
        <f t="shared" si="38"/>
        <v>45838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"Ломско пиво" АД</v>
      </c>
      <c r="B532" s="609" t="str">
        <f t="shared" si="37"/>
        <v>111008825</v>
      </c>
      <c r="C532" s="613">
        <f t="shared" si="38"/>
        <v>45838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"Ломско пиво" АД</v>
      </c>
      <c r="B533" s="609" t="str">
        <f t="shared" si="37"/>
        <v>111008825</v>
      </c>
      <c r="C533" s="613">
        <f t="shared" si="38"/>
        <v>45838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"Ломско пиво" АД</v>
      </c>
      <c r="B534" s="609" t="str">
        <f t="shared" si="37"/>
        <v>111008825</v>
      </c>
      <c r="C534" s="613">
        <f t="shared" si="38"/>
        <v>45838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"Ломско пиво" АД</v>
      </c>
      <c r="B535" s="609" t="str">
        <f t="shared" si="37"/>
        <v>111008825</v>
      </c>
      <c r="C535" s="613">
        <f t="shared" si="38"/>
        <v>45838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"Ломско пиво" АД</v>
      </c>
      <c r="B536" s="609" t="str">
        <f t="shared" si="37"/>
        <v>111008825</v>
      </c>
      <c r="C536" s="613">
        <f t="shared" si="38"/>
        <v>45838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"Ломско пиво" АД</v>
      </c>
      <c r="B537" s="609" t="str">
        <f t="shared" si="37"/>
        <v>111008825</v>
      </c>
      <c r="C537" s="613">
        <f t="shared" si="38"/>
        <v>45838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"Ломско пиво" АД</v>
      </c>
      <c r="B538" s="609" t="str">
        <f t="shared" si="37"/>
        <v>111008825</v>
      </c>
      <c r="C538" s="613">
        <f t="shared" si="38"/>
        <v>45838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"Ломско пиво" АД</v>
      </c>
      <c r="B539" s="609" t="str">
        <f t="shared" si="37"/>
        <v>111008825</v>
      </c>
      <c r="C539" s="613">
        <f t="shared" si="38"/>
        <v>45838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"Ломско пиво" АД</v>
      </c>
      <c r="B540" s="609" t="str">
        <f t="shared" si="37"/>
        <v>111008825</v>
      </c>
      <c r="C540" s="613">
        <f t="shared" si="38"/>
        <v>45838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"Ломско пиво" АД</v>
      </c>
      <c r="B541" s="609" t="str">
        <f t="shared" si="37"/>
        <v>111008825</v>
      </c>
      <c r="C541" s="613">
        <f t="shared" si="38"/>
        <v>45838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"Ломско пиво" АД</v>
      </c>
      <c r="B542" s="609" t="str">
        <f t="shared" si="37"/>
        <v>111008825</v>
      </c>
      <c r="C542" s="613">
        <f t="shared" si="38"/>
        <v>45838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"Ломско пиво" АД</v>
      </c>
      <c r="B543" s="609" t="str">
        <f t="shared" si="37"/>
        <v>111008825</v>
      </c>
      <c r="C543" s="613">
        <f t="shared" si="38"/>
        <v>45838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"Ломско пиво" АД</v>
      </c>
      <c r="B544" s="609" t="str">
        <f t="shared" si="37"/>
        <v>111008825</v>
      </c>
      <c r="C544" s="613">
        <f t="shared" si="38"/>
        <v>45838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"Ломско пиво" АД</v>
      </c>
      <c r="B545" s="609" t="str">
        <f t="shared" si="37"/>
        <v>111008825</v>
      </c>
      <c r="C545" s="613">
        <f t="shared" si="38"/>
        <v>45838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"Ломско пиво" АД</v>
      </c>
      <c r="B546" s="609" t="str">
        <f t="shared" si="37"/>
        <v>111008825</v>
      </c>
      <c r="C546" s="613">
        <f t="shared" si="38"/>
        <v>45838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"Ломско пиво" АД</v>
      </c>
      <c r="B547" s="609" t="str">
        <f t="shared" si="37"/>
        <v>111008825</v>
      </c>
      <c r="C547" s="613">
        <f t="shared" si="38"/>
        <v>45838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"Ломско пиво" АД</v>
      </c>
      <c r="B548" s="609" t="str">
        <f t="shared" si="37"/>
        <v>111008825</v>
      </c>
      <c r="C548" s="613">
        <f t="shared" si="38"/>
        <v>45838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"Ломско пиво" АД</v>
      </c>
      <c r="B549" s="609" t="str">
        <f t="shared" si="37"/>
        <v>111008825</v>
      </c>
      <c r="C549" s="613">
        <f t="shared" si="38"/>
        <v>45838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"Ломско пиво" АД</v>
      </c>
      <c r="B550" s="609" t="str">
        <f t="shared" si="37"/>
        <v>111008825</v>
      </c>
      <c r="C550" s="613">
        <f t="shared" si="38"/>
        <v>45838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0</v>
      </c>
    </row>
    <row r="551" spans="1:8">
      <c r="A551" s="609" t="str">
        <f t="shared" si="36"/>
        <v>"Ломско пиво" АД</v>
      </c>
      <c r="B551" s="609" t="str">
        <f t="shared" si="37"/>
        <v>111008825</v>
      </c>
      <c r="C551" s="613">
        <f t="shared" si="38"/>
        <v>45838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103</v>
      </c>
    </row>
    <row r="552" spans="1:8">
      <c r="A552" s="609" t="str">
        <f t="shared" si="36"/>
        <v>"Ломско пиво" АД</v>
      </c>
      <c r="B552" s="609" t="str">
        <f t="shared" si="37"/>
        <v>111008825</v>
      </c>
      <c r="C552" s="613">
        <f t="shared" si="38"/>
        <v>45838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4636</v>
      </c>
    </row>
    <row r="553" spans="1:8">
      <c r="A553" s="609" t="str">
        <f t="shared" si="36"/>
        <v>"Ломско пиво" АД</v>
      </c>
      <c r="B553" s="609" t="str">
        <f t="shared" si="37"/>
        <v>111008825</v>
      </c>
      <c r="C553" s="613">
        <f t="shared" si="38"/>
        <v>45838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11854</v>
      </c>
    </row>
    <row r="554" spans="1:8">
      <c r="A554" s="609" t="str">
        <f t="shared" si="36"/>
        <v>"Ломско пиво" АД</v>
      </c>
      <c r="B554" s="609" t="str">
        <f t="shared" si="37"/>
        <v>111008825</v>
      </c>
      <c r="C554" s="613">
        <f t="shared" si="38"/>
        <v>45838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718</v>
      </c>
    </row>
    <row r="555" spans="1:8">
      <c r="A555" s="609" t="str">
        <f t="shared" si="36"/>
        <v>"Ломско пиво" АД</v>
      </c>
      <c r="B555" s="609" t="str">
        <f t="shared" si="37"/>
        <v>111008825</v>
      </c>
      <c r="C555" s="613">
        <f t="shared" si="38"/>
        <v>45838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552</v>
      </c>
    </row>
    <row r="556" spans="1:8">
      <c r="A556" s="609" t="str">
        <f t="shared" si="36"/>
        <v>"Ломско пиво" АД</v>
      </c>
      <c r="B556" s="609" t="str">
        <f t="shared" si="37"/>
        <v>111008825</v>
      </c>
      <c r="C556" s="613">
        <f t="shared" si="38"/>
        <v>45838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1402</v>
      </c>
    </row>
    <row r="557" spans="1:8">
      <c r="A557" s="609" t="str">
        <f t="shared" si="36"/>
        <v>"Ломско пиво" АД</v>
      </c>
      <c r="B557" s="609" t="str">
        <f t="shared" si="37"/>
        <v>111008825</v>
      </c>
      <c r="C557" s="613">
        <f t="shared" si="38"/>
        <v>45838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127</v>
      </c>
    </row>
    <row r="558" spans="1:8">
      <c r="A558" s="609" t="str">
        <f t="shared" si="36"/>
        <v>"Ломско пиво" АД</v>
      </c>
      <c r="B558" s="609" t="str">
        <f t="shared" si="37"/>
        <v>111008825</v>
      </c>
      <c r="C558" s="613">
        <f t="shared" si="38"/>
        <v>45838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282</v>
      </c>
    </row>
    <row r="559" spans="1:8">
      <c r="A559" s="609" t="str">
        <f t="shared" si="36"/>
        <v>"Ломско пиво" АД</v>
      </c>
      <c r="B559" s="609" t="str">
        <f t="shared" si="37"/>
        <v>111008825</v>
      </c>
      <c r="C559" s="613">
        <f t="shared" si="38"/>
        <v>45838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19674</v>
      </c>
    </row>
    <row r="560" spans="1:8">
      <c r="A560" s="609" t="str">
        <f t="shared" si="36"/>
        <v>"Ломско пиво" АД</v>
      </c>
      <c r="B560" s="609" t="str">
        <f t="shared" si="37"/>
        <v>111008825</v>
      </c>
      <c r="C560" s="613">
        <f t="shared" si="38"/>
        <v>45838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0</v>
      </c>
    </row>
    <row r="561" spans="1:8">
      <c r="A561" s="609" t="str">
        <f t="shared" si="36"/>
        <v>"Ломско пиво" АД</v>
      </c>
      <c r="B561" s="609" t="str">
        <f t="shared" si="37"/>
        <v>111008825</v>
      </c>
      <c r="C561" s="613">
        <f t="shared" si="38"/>
        <v>45838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"Ломско пиво" АД</v>
      </c>
      <c r="B562" s="609" t="str">
        <f t="shared" si="37"/>
        <v>111008825</v>
      </c>
      <c r="C562" s="613">
        <f t="shared" si="38"/>
        <v>45838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"Ломско пиво" АД</v>
      </c>
      <c r="B563" s="609" t="str">
        <f t="shared" si="37"/>
        <v>111008825</v>
      </c>
      <c r="C563" s="613">
        <f t="shared" si="38"/>
        <v>45838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16</v>
      </c>
    </row>
    <row r="564" spans="1:8">
      <c r="A564" s="609" t="str">
        <f t="shared" si="36"/>
        <v>"Ломско пиво" АД</v>
      </c>
      <c r="B564" s="609" t="str">
        <f t="shared" si="37"/>
        <v>111008825</v>
      </c>
      <c r="C564" s="613">
        <f t="shared" si="38"/>
        <v>45838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"Ломско пиво" АД</v>
      </c>
      <c r="B565" s="609" t="str">
        <f t="shared" si="37"/>
        <v>111008825</v>
      </c>
      <c r="C565" s="613">
        <f t="shared" si="38"/>
        <v>45838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45</v>
      </c>
    </row>
    <row r="566" spans="1:8">
      <c r="A566" s="609" t="str">
        <f t="shared" si="36"/>
        <v>"Ломско пиво" АД</v>
      </c>
      <c r="B566" s="609" t="str">
        <f t="shared" si="37"/>
        <v>111008825</v>
      </c>
      <c r="C566" s="613">
        <f t="shared" si="38"/>
        <v>45838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61</v>
      </c>
    </row>
    <row r="567" spans="1:8">
      <c r="A567" s="609" t="str">
        <f t="shared" si="36"/>
        <v>"Ломско пиво" АД</v>
      </c>
      <c r="B567" s="609" t="str">
        <f t="shared" si="37"/>
        <v>111008825</v>
      </c>
      <c r="C567" s="613">
        <f t="shared" si="38"/>
        <v>45838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2</v>
      </c>
    </row>
    <row r="568" spans="1:8">
      <c r="A568" s="609" t="str">
        <f t="shared" si="36"/>
        <v>"Ломско пиво" АД</v>
      </c>
      <c r="B568" s="609" t="str">
        <f t="shared" si="37"/>
        <v>111008825</v>
      </c>
      <c r="C568" s="613">
        <f t="shared" si="38"/>
        <v>45838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0</v>
      </c>
    </row>
    <row r="569" spans="1:8">
      <c r="A569" s="609" t="str">
        <f t="shared" si="36"/>
        <v>"Ломско пиво" АД</v>
      </c>
      <c r="B569" s="609" t="str">
        <f t="shared" si="37"/>
        <v>111008825</v>
      </c>
      <c r="C569" s="613">
        <f t="shared" si="38"/>
        <v>45838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"Ломско пиво" АД</v>
      </c>
      <c r="B570" s="609" t="str">
        <f t="shared" si="37"/>
        <v>111008825</v>
      </c>
      <c r="C570" s="613">
        <f t="shared" si="38"/>
        <v>45838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"Ломско пиво" АД</v>
      </c>
      <c r="B571" s="609" t="str">
        <f t="shared" si="37"/>
        <v>111008825</v>
      </c>
      <c r="C571" s="613">
        <f t="shared" si="38"/>
        <v>45838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2</v>
      </c>
    </row>
    <row r="572" spans="1:8">
      <c r="A572" s="609" t="str">
        <f t="shared" si="36"/>
        <v>"Ломско пиво" АД</v>
      </c>
      <c r="B572" s="609" t="str">
        <f t="shared" si="37"/>
        <v>111008825</v>
      </c>
      <c r="C572" s="613">
        <f t="shared" si="38"/>
        <v>45838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"Ломско пиво" АД</v>
      </c>
      <c r="B573" s="609" t="str">
        <f t="shared" si="37"/>
        <v>111008825</v>
      </c>
      <c r="C573" s="613">
        <f t="shared" si="38"/>
        <v>45838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"Ломско пиво" АД</v>
      </c>
      <c r="B574" s="609" t="str">
        <f t="shared" si="37"/>
        <v>111008825</v>
      </c>
      <c r="C574" s="613">
        <f t="shared" si="38"/>
        <v>45838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"Ломско пиво" АД</v>
      </c>
      <c r="B575" s="609" t="str">
        <f t="shared" si="37"/>
        <v>111008825</v>
      </c>
      <c r="C575" s="613">
        <f t="shared" si="38"/>
        <v>45838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"Ломско пиво" АД</v>
      </c>
      <c r="B576" s="609" t="str">
        <f t="shared" si="37"/>
        <v>111008825</v>
      </c>
      <c r="C576" s="613">
        <f t="shared" si="38"/>
        <v>45838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"Ломско пиво" АД</v>
      </c>
      <c r="B577" s="609" t="str">
        <f t="shared" si="37"/>
        <v>111008825</v>
      </c>
      <c r="C577" s="613">
        <f t="shared" si="38"/>
        <v>45838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"Ломско пиво" АД</v>
      </c>
      <c r="B578" s="609" t="str">
        <f t="shared" si="37"/>
        <v>111008825</v>
      </c>
      <c r="C578" s="613">
        <f t="shared" si="38"/>
        <v>45838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2</v>
      </c>
    </row>
    <row r="579" spans="1:8">
      <c r="A579" s="609" t="str">
        <f t="shared" si="36"/>
        <v>"Ломско пиво" АД</v>
      </c>
      <c r="B579" s="609" t="str">
        <f t="shared" si="37"/>
        <v>111008825</v>
      </c>
      <c r="C579" s="613">
        <f t="shared" si="38"/>
        <v>45838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"Ломско пиво" АД</v>
      </c>
      <c r="B580" s="609" t="str">
        <f t="shared" si="37"/>
        <v>111008825</v>
      </c>
      <c r="C580" s="613">
        <f t="shared" si="38"/>
        <v>45838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19737</v>
      </c>
    </row>
    <row r="581" spans="1:8">
      <c r="A581" s="609" t="str">
        <f t="shared" si="36"/>
        <v>"Ломско пиво" АД</v>
      </c>
      <c r="B581" s="609" t="str">
        <f t="shared" si="37"/>
        <v>111008825</v>
      </c>
      <c r="C581" s="613">
        <f t="shared" si="38"/>
        <v>45838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"Ломско пиво" АД</v>
      </c>
      <c r="B582" s="609" t="str">
        <f t="shared" si="37"/>
        <v>111008825</v>
      </c>
      <c r="C582" s="613">
        <f t="shared" si="38"/>
        <v>45838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"Ломско пиво" АД</v>
      </c>
      <c r="B583" s="609" t="str">
        <f t="shared" si="37"/>
        <v>111008825</v>
      </c>
      <c r="C583" s="613">
        <f t="shared" si="38"/>
        <v>45838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"Ломско пиво" АД</v>
      </c>
      <c r="B584" s="609" t="str">
        <f t="shared" si="37"/>
        <v>111008825</v>
      </c>
      <c r="C584" s="613">
        <f t="shared" si="38"/>
        <v>45838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"Ломско пиво" АД</v>
      </c>
      <c r="B585" s="609" t="str">
        <f t="shared" si="37"/>
        <v>111008825</v>
      </c>
      <c r="C585" s="613">
        <f t="shared" si="38"/>
        <v>45838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"Ломско пиво" АД</v>
      </c>
      <c r="B586" s="609" t="str">
        <f t="shared" si="37"/>
        <v>111008825</v>
      </c>
      <c r="C586" s="613">
        <f t="shared" si="38"/>
        <v>45838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"Ломско пиво" АД</v>
      </c>
      <c r="B587" s="609" t="str">
        <f t="shared" si="37"/>
        <v>111008825</v>
      </c>
      <c r="C587" s="613">
        <f t="shared" si="38"/>
        <v>45838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"Ломско пиво" АД</v>
      </c>
      <c r="B588" s="609" t="str">
        <f t="shared" si="37"/>
        <v>111008825</v>
      </c>
      <c r="C588" s="613">
        <f t="shared" si="38"/>
        <v>45838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"Ломско пиво" АД</v>
      </c>
      <c r="B589" s="609" t="str">
        <f t="shared" ref="B589:B652" si="40">pdeBulstat</f>
        <v>111008825</v>
      </c>
      <c r="C589" s="613">
        <f t="shared" ref="C589:C652" si="41">endDate</f>
        <v>45838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"Ломско пиво" АД</v>
      </c>
      <c r="B590" s="609" t="str">
        <f t="shared" si="40"/>
        <v>111008825</v>
      </c>
      <c r="C590" s="613">
        <f t="shared" si="41"/>
        <v>45838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0</v>
      </c>
    </row>
    <row r="591" spans="1:8">
      <c r="A591" s="609" t="str">
        <f t="shared" si="39"/>
        <v>"Ломско пиво" АД</v>
      </c>
      <c r="B591" s="609" t="str">
        <f t="shared" si="40"/>
        <v>111008825</v>
      </c>
      <c r="C591" s="613">
        <f t="shared" si="41"/>
        <v>45838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"Ломско пиво" АД</v>
      </c>
      <c r="B592" s="609" t="str">
        <f t="shared" si="40"/>
        <v>111008825</v>
      </c>
      <c r="C592" s="613">
        <f t="shared" si="41"/>
        <v>45838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"Ломско пиво" АД</v>
      </c>
      <c r="B593" s="609" t="str">
        <f t="shared" si="40"/>
        <v>111008825</v>
      </c>
      <c r="C593" s="613">
        <f t="shared" si="41"/>
        <v>45838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"Ломско пиво" АД</v>
      </c>
      <c r="B594" s="609" t="str">
        <f t="shared" si="40"/>
        <v>111008825</v>
      </c>
      <c r="C594" s="613">
        <f t="shared" si="41"/>
        <v>45838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"Ломско пиво" АД</v>
      </c>
      <c r="B595" s="609" t="str">
        <f t="shared" si="40"/>
        <v>111008825</v>
      </c>
      <c r="C595" s="613">
        <f t="shared" si="41"/>
        <v>45838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"Ломско пиво" АД</v>
      </c>
      <c r="B596" s="609" t="str">
        <f t="shared" si="40"/>
        <v>111008825</v>
      </c>
      <c r="C596" s="613">
        <f t="shared" si="41"/>
        <v>45838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"Ломско пиво" АД</v>
      </c>
      <c r="B597" s="609" t="str">
        <f t="shared" si="40"/>
        <v>111008825</v>
      </c>
      <c r="C597" s="613">
        <f t="shared" si="41"/>
        <v>45838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0</v>
      </c>
    </row>
    <row r="598" spans="1:8">
      <c r="A598" s="609" t="str">
        <f t="shared" si="39"/>
        <v>"Ломско пиво" АД</v>
      </c>
      <c r="B598" s="609" t="str">
        <f t="shared" si="40"/>
        <v>111008825</v>
      </c>
      <c r="C598" s="613">
        <f t="shared" si="41"/>
        <v>45838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"Ломско пиво" АД</v>
      </c>
      <c r="B599" s="609" t="str">
        <f t="shared" si="40"/>
        <v>111008825</v>
      </c>
      <c r="C599" s="613">
        <f t="shared" si="41"/>
        <v>45838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"Ломско пиво" АД</v>
      </c>
      <c r="B600" s="609" t="str">
        <f t="shared" si="40"/>
        <v>111008825</v>
      </c>
      <c r="C600" s="613">
        <f t="shared" si="41"/>
        <v>45838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"Ломско пиво" АД</v>
      </c>
      <c r="B601" s="609" t="str">
        <f t="shared" si="40"/>
        <v>111008825</v>
      </c>
      <c r="C601" s="613">
        <f t="shared" si="41"/>
        <v>45838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0</v>
      </c>
    </row>
    <row r="602" spans="1:8">
      <c r="A602" s="609" t="str">
        <f t="shared" si="39"/>
        <v>"Ломско пиво" АД</v>
      </c>
      <c r="B602" s="609" t="str">
        <f t="shared" si="40"/>
        <v>111008825</v>
      </c>
      <c r="C602" s="613">
        <f t="shared" si="41"/>
        <v>45838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"Ломско пиво" АД</v>
      </c>
      <c r="B603" s="609" t="str">
        <f t="shared" si="40"/>
        <v>111008825</v>
      </c>
      <c r="C603" s="613">
        <f t="shared" si="41"/>
        <v>45838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"Ломско пиво" АД</v>
      </c>
      <c r="B604" s="609" t="str">
        <f t="shared" si="40"/>
        <v>111008825</v>
      </c>
      <c r="C604" s="613">
        <f t="shared" si="41"/>
        <v>45838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"Ломско пиво" АД</v>
      </c>
      <c r="B605" s="609" t="str">
        <f t="shared" si="40"/>
        <v>111008825</v>
      </c>
      <c r="C605" s="613">
        <f t="shared" si="41"/>
        <v>45838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"Ломско пиво" АД</v>
      </c>
      <c r="B606" s="609" t="str">
        <f t="shared" si="40"/>
        <v>111008825</v>
      </c>
      <c r="C606" s="613">
        <f t="shared" si="41"/>
        <v>45838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"Ломско пиво" АД</v>
      </c>
      <c r="B607" s="609" t="str">
        <f t="shared" si="40"/>
        <v>111008825</v>
      </c>
      <c r="C607" s="613">
        <f t="shared" si="41"/>
        <v>45838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"Ломско пиво" АД</v>
      </c>
      <c r="B608" s="609" t="str">
        <f t="shared" si="40"/>
        <v>111008825</v>
      </c>
      <c r="C608" s="613">
        <f t="shared" si="41"/>
        <v>45838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0</v>
      </c>
    </row>
    <row r="609" spans="1:8">
      <c r="A609" s="609" t="str">
        <f t="shared" si="39"/>
        <v>"Ломско пиво" АД</v>
      </c>
      <c r="B609" s="609" t="str">
        <f t="shared" si="40"/>
        <v>111008825</v>
      </c>
      <c r="C609" s="613">
        <f t="shared" si="41"/>
        <v>45838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"Ломско пиво" АД</v>
      </c>
      <c r="B610" s="609" t="str">
        <f t="shared" si="40"/>
        <v>111008825</v>
      </c>
      <c r="C610" s="613">
        <f t="shared" si="41"/>
        <v>45838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0</v>
      </c>
    </row>
    <row r="611" spans="1:8">
      <c r="A611" s="609" t="str">
        <f t="shared" si="39"/>
        <v>"Ломско пиво" АД</v>
      </c>
      <c r="B611" s="609" t="str">
        <f t="shared" si="40"/>
        <v>111008825</v>
      </c>
      <c r="C611" s="613">
        <f t="shared" si="41"/>
        <v>45838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"Ломско пиво" АД</v>
      </c>
      <c r="B612" s="609" t="str">
        <f t="shared" si="40"/>
        <v>111008825</v>
      </c>
      <c r="C612" s="613">
        <f t="shared" si="41"/>
        <v>45838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"Ломско пиво" АД</v>
      </c>
      <c r="B613" s="609" t="str">
        <f t="shared" si="40"/>
        <v>111008825</v>
      </c>
      <c r="C613" s="613">
        <f t="shared" si="41"/>
        <v>45838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"Ломско пиво" АД</v>
      </c>
      <c r="B614" s="609" t="str">
        <f t="shared" si="40"/>
        <v>111008825</v>
      </c>
      <c r="C614" s="613">
        <f t="shared" si="41"/>
        <v>45838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"Ломско пиво" АД</v>
      </c>
      <c r="B615" s="609" t="str">
        <f t="shared" si="40"/>
        <v>111008825</v>
      </c>
      <c r="C615" s="613">
        <f t="shared" si="41"/>
        <v>45838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"Ломско пиво" АД</v>
      </c>
      <c r="B616" s="609" t="str">
        <f t="shared" si="40"/>
        <v>111008825</v>
      </c>
      <c r="C616" s="613">
        <f t="shared" si="41"/>
        <v>45838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"Ломско пиво" АД</v>
      </c>
      <c r="B617" s="609" t="str">
        <f t="shared" si="40"/>
        <v>111008825</v>
      </c>
      <c r="C617" s="613">
        <f t="shared" si="41"/>
        <v>45838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"Ломско пиво" АД</v>
      </c>
      <c r="B618" s="609" t="str">
        <f t="shared" si="40"/>
        <v>111008825</v>
      </c>
      <c r="C618" s="613">
        <f t="shared" si="41"/>
        <v>45838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"Ломско пиво" АД</v>
      </c>
      <c r="B619" s="609" t="str">
        <f t="shared" si="40"/>
        <v>111008825</v>
      </c>
      <c r="C619" s="613">
        <f t="shared" si="41"/>
        <v>45838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"Ломско пиво" АД</v>
      </c>
      <c r="B620" s="609" t="str">
        <f t="shared" si="40"/>
        <v>111008825</v>
      </c>
      <c r="C620" s="613">
        <f t="shared" si="41"/>
        <v>45838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"Ломско пиво" АД</v>
      </c>
      <c r="B621" s="609" t="str">
        <f t="shared" si="40"/>
        <v>111008825</v>
      </c>
      <c r="C621" s="613">
        <f t="shared" si="41"/>
        <v>45838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"Ломско пиво" АД</v>
      </c>
      <c r="B622" s="609" t="str">
        <f t="shared" si="40"/>
        <v>111008825</v>
      </c>
      <c r="C622" s="613">
        <f t="shared" si="41"/>
        <v>45838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"Ломско пиво" АД</v>
      </c>
      <c r="B623" s="609" t="str">
        <f t="shared" si="40"/>
        <v>111008825</v>
      </c>
      <c r="C623" s="613">
        <f t="shared" si="41"/>
        <v>45838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"Ломско пиво" АД</v>
      </c>
      <c r="B624" s="609" t="str">
        <f t="shared" si="40"/>
        <v>111008825</v>
      </c>
      <c r="C624" s="613">
        <f t="shared" si="41"/>
        <v>45838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"Ломско пиво" АД</v>
      </c>
      <c r="B625" s="609" t="str">
        <f t="shared" si="40"/>
        <v>111008825</v>
      </c>
      <c r="C625" s="613">
        <f t="shared" si="41"/>
        <v>45838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"Ломско пиво" АД</v>
      </c>
      <c r="B626" s="609" t="str">
        <f t="shared" si="40"/>
        <v>111008825</v>
      </c>
      <c r="C626" s="613">
        <f t="shared" si="41"/>
        <v>45838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"Ломско пиво" АД</v>
      </c>
      <c r="B627" s="609" t="str">
        <f t="shared" si="40"/>
        <v>111008825</v>
      </c>
      <c r="C627" s="613">
        <f t="shared" si="41"/>
        <v>45838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"Ломско пиво" АД</v>
      </c>
      <c r="B628" s="609" t="str">
        <f t="shared" si="40"/>
        <v>111008825</v>
      </c>
      <c r="C628" s="613">
        <f t="shared" si="41"/>
        <v>45838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"Ломско пиво" АД</v>
      </c>
      <c r="B629" s="609" t="str">
        <f t="shared" si="40"/>
        <v>111008825</v>
      </c>
      <c r="C629" s="613">
        <f t="shared" si="41"/>
        <v>45838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"Ломско пиво" АД</v>
      </c>
      <c r="B630" s="609" t="str">
        <f t="shared" si="40"/>
        <v>111008825</v>
      </c>
      <c r="C630" s="613">
        <f t="shared" si="41"/>
        <v>45838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"Ломско пиво" АД</v>
      </c>
      <c r="B631" s="609" t="str">
        <f t="shared" si="40"/>
        <v>111008825</v>
      </c>
      <c r="C631" s="613">
        <f t="shared" si="41"/>
        <v>45838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"Ломско пиво" АД</v>
      </c>
      <c r="B632" s="609" t="str">
        <f t="shared" si="40"/>
        <v>111008825</v>
      </c>
      <c r="C632" s="613">
        <f t="shared" si="41"/>
        <v>45838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"Ломско пиво" АД</v>
      </c>
      <c r="B633" s="609" t="str">
        <f t="shared" si="40"/>
        <v>111008825</v>
      </c>
      <c r="C633" s="613">
        <f t="shared" si="41"/>
        <v>45838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"Ломско пиво" АД</v>
      </c>
      <c r="B634" s="609" t="str">
        <f t="shared" si="40"/>
        <v>111008825</v>
      </c>
      <c r="C634" s="613">
        <f t="shared" si="41"/>
        <v>45838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"Ломско пиво" АД</v>
      </c>
      <c r="B635" s="609" t="str">
        <f t="shared" si="40"/>
        <v>111008825</v>
      </c>
      <c r="C635" s="613">
        <f t="shared" si="41"/>
        <v>45838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"Ломско пиво" АД</v>
      </c>
      <c r="B636" s="609" t="str">
        <f t="shared" si="40"/>
        <v>111008825</v>
      </c>
      <c r="C636" s="613">
        <f t="shared" si="41"/>
        <v>45838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"Ломско пиво" АД</v>
      </c>
      <c r="B637" s="609" t="str">
        <f t="shared" si="40"/>
        <v>111008825</v>
      </c>
      <c r="C637" s="613">
        <f t="shared" si="41"/>
        <v>45838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"Ломско пиво" АД</v>
      </c>
      <c r="B638" s="609" t="str">
        <f t="shared" si="40"/>
        <v>111008825</v>
      </c>
      <c r="C638" s="613">
        <f t="shared" si="41"/>
        <v>45838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"Ломско пиво" АД</v>
      </c>
      <c r="B639" s="609" t="str">
        <f t="shared" si="40"/>
        <v>111008825</v>
      </c>
      <c r="C639" s="613">
        <f t="shared" si="41"/>
        <v>45838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"Ломско пиво" АД</v>
      </c>
      <c r="B640" s="609" t="str">
        <f t="shared" si="40"/>
        <v>111008825</v>
      </c>
      <c r="C640" s="613">
        <f t="shared" si="41"/>
        <v>45838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"Ломско пиво" АД</v>
      </c>
      <c r="B641" s="609" t="str">
        <f t="shared" si="40"/>
        <v>111008825</v>
      </c>
      <c r="C641" s="613">
        <f t="shared" si="41"/>
        <v>45838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103</v>
      </c>
    </row>
    <row r="642" spans="1:8">
      <c r="A642" s="609" t="str">
        <f t="shared" si="39"/>
        <v>"Ломско пиво" АД</v>
      </c>
      <c r="B642" s="609" t="str">
        <f t="shared" si="40"/>
        <v>111008825</v>
      </c>
      <c r="C642" s="613">
        <f t="shared" si="41"/>
        <v>45838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4636</v>
      </c>
    </row>
    <row r="643" spans="1:8">
      <c r="A643" s="609" t="str">
        <f t="shared" si="39"/>
        <v>"Ломско пиво" АД</v>
      </c>
      <c r="B643" s="609" t="str">
        <f t="shared" si="40"/>
        <v>111008825</v>
      </c>
      <c r="C643" s="613">
        <f t="shared" si="41"/>
        <v>45838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11854</v>
      </c>
    </row>
    <row r="644" spans="1:8">
      <c r="A644" s="609" t="str">
        <f t="shared" si="39"/>
        <v>"Ломско пиво" АД</v>
      </c>
      <c r="B644" s="609" t="str">
        <f t="shared" si="40"/>
        <v>111008825</v>
      </c>
      <c r="C644" s="613">
        <f t="shared" si="41"/>
        <v>45838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718</v>
      </c>
    </row>
    <row r="645" spans="1:8">
      <c r="A645" s="609" t="str">
        <f t="shared" si="39"/>
        <v>"Ломско пиво" АД</v>
      </c>
      <c r="B645" s="609" t="str">
        <f t="shared" si="40"/>
        <v>111008825</v>
      </c>
      <c r="C645" s="613">
        <f t="shared" si="41"/>
        <v>45838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552</v>
      </c>
    </row>
    <row r="646" spans="1:8">
      <c r="A646" s="609" t="str">
        <f t="shared" si="39"/>
        <v>"Ломско пиво" АД</v>
      </c>
      <c r="B646" s="609" t="str">
        <f t="shared" si="40"/>
        <v>111008825</v>
      </c>
      <c r="C646" s="613">
        <f t="shared" si="41"/>
        <v>45838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1402</v>
      </c>
    </row>
    <row r="647" spans="1:8">
      <c r="A647" s="609" t="str">
        <f t="shared" si="39"/>
        <v>"Ломско пиво" АД</v>
      </c>
      <c r="B647" s="609" t="str">
        <f t="shared" si="40"/>
        <v>111008825</v>
      </c>
      <c r="C647" s="613">
        <f t="shared" si="41"/>
        <v>45838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127</v>
      </c>
    </row>
    <row r="648" spans="1:8">
      <c r="A648" s="609" t="str">
        <f t="shared" si="39"/>
        <v>"Ломско пиво" АД</v>
      </c>
      <c r="B648" s="609" t="str">
        <f t="shared" si="40"/>
        <v>111008825</v>
      </c>
      <c r="C648" s="613">
        <f t="shared" si="41"/>
        <v>45838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282</v>
      </c>
    </row>
    <row r="649" spans="1:8">
      <c r="A649" s="609" t="str">
        <f t="shared" si="39"/>
        <v>"Ломско пиво" АД</v>
      </c>
      <c r="B649" s="609" t="str">
        <f t="shared" si="40"/>
        <v>111008825</v>
      </c>
      <c r="C649" s="613">
        <f t="shared" si="41"/>
        <v>45838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19674</v>
      </c>
    </row>
    <row r="650" spans="1:8">
      <c r="A650" s="609" t="str">
        <f t="shared" si="39"/>
        <v>"Ломско пиво" АД</v>
      </c>
      <c r="B650" s="609" t="str">
        <f t="shared" si="40"/>
        <v>111008825</v>
      </c>
      <c r="C650" s="613">
        <f t="shared" si="41"/>
        <v>45838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0</v>
      </c>
    </row>
    <row r="651" spans="1:8">
      <c r="A651" s="609" t="str">
        <f t="shared" si="39"/>
        <v>"Ломско пиво" АД</v>
      </c>
      <c r="B651" s="609" t="str">
        <f t="shared" si="40"/>
        <v>111008825</v>
      </c>
      <c r="C651" s="613">
        <f t="shared" si="41"/>
        <v>45838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"Ломско пиво" АД</v>
      </c>
      <c r="B652" s="609" t="str">
        <f t="shared" si="40"/>
        <v>111008825</v>
      </c>
      <c r="C652" s="613">
        <f t="shared" si="41"/>
        <v>45838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"Ломско пиво" АД</v>
      </c>
      <c r="B653" s="609" t="str">
        <f t="shared" ref="B653:B716" si="43">pdeBulstat</f>
        <v>111008825</v>
      </c>
      <c r="C653" s="613">
        <f t="shared" ref="C653:C716" si="44">endDate</f>
        <v>45838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16</v>
      </c>
    </row>
    <row r="654" spans="1:8">
      <c r="A654" s="609" t="str">
        <f t="shared" si="42"/>
        <v>"Ломско пиво" АД</v>
      </c>
      <c r="B654" s="609" t="str">
        <f t="shared" si="43"/>
        <v>111008825</v>
      </c>
      <c r="C654" s="613">
        <f t="shared" si="44"/>
        <v>45838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"Ломско пиво" АД</v>
      </c>
      <c r="B655" s="609" t="str">
        <f t="shared" si="43"/>
        <v>111008825</v>
      </c>
      <c r="C655" s="613">
        <f t="shared" si="44"/>
        <v>45838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45</v>
      </c>
    </row>
    <row r="656" spans="1:8">
      <c r="A656" s="609" t="str">
        <f t="shared" si="42"/>
        <v>"Ломско пиво" АД</v>
      </c>
      <c r="B656" s="609" t="str">
        <f t="shared" si="43"/>
        <v>111008825</v>
      </c>
      <c r="C656" s="613">
        <f t="shared" si="44"/>
        <v>45838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61</v>
      </c>
    </row>
    <row r="657" spans="1:8">
      <c r="A657" s="609" t="str">
        <f t="shared" si="42"/>
        <v>"Ломско пиво" АД</v>
      </c>
      <c r="B657" s="609" t="str">
        <f t="shared" si="43"/>
        <v>111008825</v>
      </c>
      <c r="C657" s="613">
        <f t="shared" si="44"/>
        <v>45838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2</v>
      </c>
    </row>
    <row r="658" spans="1:8">
      <c r="A658" s="609" t="str">
        <f t="shared" si="42"/>
        <v>"Ломско пиво" АД</v>
      </c>
      <c r="B658" s="609" t="str">
        <f t="shared" si="43"/>
        <v>111008825</v>
      </c>
      <c r="C658" s="613">
        <f t="shared" si="44"/>
        <v>45838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0</v>
      </c>
    </row>
    <row r="659" spans="1:8">
      <c r="A659" s="609" t="str">
        <f t="shared" si="42"/>
        <v>"Ломско пиво" АД</v>
      </c>
      <c r="B659" s="609" t="str">
        <f t="shared" si="43"/>
        <v>111008825</v>
      </c>
      <c r="C659" s="613">
        <f t="shared" si="44"/>
        <v>45838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"Ломско пиво" АД</v>
      </c>
      <c r="B660" s="609" t="str">
        <f t="shared" si="43"/>
        <v>111008825</v>
      </c>
      <c r="C660" s="613">
        <f t="shared" si="44"/>
        <v>45838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"Ломско пиво" АД</v>
      </c>
      <c r="B661" s="609" t="str">
        <f t="shared" si="43"/>
        <v>111008825</v>
      </c>
      <c r="C661" s="613">
        <f t="shared" si="44"/>
        <v>45838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2</v>
      </c>
    </row>
    <row r="662" spans="1:8">
      <c r="A662" s="609" t="str">
        <f t="shared" si="42"/>
        <v>"Ломско пиво" АД</v>
      </c>
      <c r="B662" s="609" t="str">
        <f t="shared" si="43"/>
        <v>111008825</v>
      </c>
      <c r="C662" s="613">
        <f t="shared" si="44"/>
        <v>45838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"Ломско пиво" АД</v>
      </c>
      <c r="B663" s="609" t="str">
        <f t="shared" si="43"/>
        <v>111008825</v>
      </c>
      <c r="C663" s="613">
        <f t="shared" si="44"/>
        <v>45838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"Ломско пиво" АД</v>
      </c>
      <c r="B664" s="609" t="str">
        <f t="shared" si="43"/>
        <v>111008825</v>
      </c>
      <c r="C664" s="613">
        <f t="shared" si="44"/>
        <v>45838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"Ломско пиво" АД</v>
      </c>
      <c r="B665" s="609" t="str">
        <f t="shared" si="43"/>
        <v>111008825</v>
      </c>
      <c r="C665" s="613">
        <f t="shared" si="44"/>
        <v>45838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"Ломско пиво" АД</v>
      </c>
      <c r="B666" s="609" t="str">
        <f t="shared" si="43"/>
        <v>111008825</v>
      </c>
      <c r="C666" s="613">
        <f t="shared" si="44"/>
        <v>45838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"Ломско пиво" АД</v>
      </c>
      <c r="B667" s="609" t="str">
        <f t="shared" si="43"/>
        <v>111008825</v>
      </c>
      <c r="C667" s="613">
        <f t="shared" si="44"/>
        <v>45838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"Ломско пиво" АД</v>
      </c>
      <c r="B668" s="609" t="str">
        <f t="shared" si="43"/>
        <v>111008825</v>
      </c>
      <c r="C668" s="613">
        <f t="shared" si="44"/>
        <v>45838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2</v>
      </c>
    </row>
    <row r="669" spans="1:8">
      <c r="A669" s="609" t="str">
        <f t="shared" si="42"/>
        <v>"Ломско пиво" АД</v>
      </c>
      <c r="B669" s="609" t="str">
        <f t="shared" si="43"/>
        <v>111008825</v>
      </c>
      <c r="C669" s="613">
        <f t="shared" si="44"/>
        <v>45838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"Ломско пиво" АД</v>
      </c>
      <c r="B670" s="609" t="str">
        <f t="shared" si="43"/>
        <v>111008825</v>
      </c>
      <c r="C670" s="613">
        <f t="shared" si="44"/>
        <v>45838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19737</v>
      </c>
    </row>
    <row r="671" spans="1:8">
      <c r="A671" s="609" t="str">
        <f t="shared" si="42"/>
        <v>"Ломско пиво" АД</v>
      </c>
      <c r="B671" s="609" t="str">
        <f t="shared" si="43"/>
        <v>111008825</v>
      </c>
      <c r="C671" s="613">
        <f t="shared" si="44"/>
        <v>45838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"Ломско пиво" АД</v>
      </c>
      <c r="B672" s="609" t="str">
        <f t="shared" si="43"/>
        <v>111008825</v>
      </c>
      <c r="C672" s="613">
        <f t="shared" si="44"/>
        <v>45838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1467</v>
      </c>
    </row>
    <row r="673" spans="1:8">
      <c r="A673" s="609" t="str">
        <f t="shared" si="42"/>
        <v>"Ломско пиво" АД</v>
      </c>
      <c r="B673" s="609" t="str">
        <f t="shared" si="43"/>
        <v>111008825</v>
      </c>
      <c r="C673" s="613">
        <f t="shared" si="44"/>
        <v>45838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7977</v>
      </c>
    </row>
    <row r="674" spans="1:8">
      <c r="A674" s="609" t="str">
        <f t="shared" si="42"/>
        <v>"Ломско пиво" АД</v>
      </c>
      <c r="B674" s="609" t="str">
        <f t="shared" si="43"/>
        <v>111008825</v>
      </c>
      <c r="C674" s="613">
        <f t="shared" si="44"/>
        <v>45838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206</v>
      </c>
    </row>
    <row r="675" spans="1:8">
      <c r="A675" s="609" t="str">
        <f t="shared" si="42"/>
        <v>"Ломско пиво" АД</v>
      </c>
      <c r="B675" s="609" t="str">
        <f t="shared" si="43"/>
        <v>111008825</v>
      </c>
      <c r="C675" s="613">
        <f t="shared" si="44"/>
        <v>45838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318</v>
      </c>
    </row>
    <row r="676" spans="1:8">
      <c r="A676" s="609" t="str">
        <f t="shared" si="42"/>
        <v>"Ломско пиво" АД</v>
      </c>
      <c r="B676" s="609" t="str">
        <f t="shared" si="43"/>
        <v>111008825</v>
      </c>
      <c r="C676" s="613">
        <f t="shared" si="44"/>
        <v>45838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1359</v>
      </c>
    </row>
    <row r="677" spans="1:8">
      <c r="A677" s="609" t="str">
        <f t="shared" si="42"/>
        <v>"Ломско пиво" АД</v>
      </c>
      <c r="B677" s="609" t="str">
        <f t="shared" si="43"/>
        <v>111008825</v>
      </c>
      <c r="C677" s="613">
        <f t="shared" si="44"/>
        <v>45838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"Ломско пиво" АД</v>
      </c>
      <c r="B678" s="609" t="str">
        <f t="shared" si="43"/>
        <v>111008825</v>
      </c>
      <c r="C678" s="613">
        <f t="shared" si="44"/>
        <v>45838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245</v>
      </c>
    </row>
    <row r="679" spans="1:8">
      <c r="A679" s="609" t="str">
        <f t="shared" si="42"/>
        <v>"Ломско пиво" АД</v>
      </c>
      <c r="B679" s="609" t="str">
        <f t="shared" si="43"/>
        <v>111008825</v>
      </c>
      <c r="C679" s="613">
        <f t="shared" si="44"/>
        <v>45838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11572</v>
      </c>
    </row>
    <row r="680" spans="1:8">
      <c r="A680" s="609" t="str">
        <f t="shared" si="42"/>
        <v>"Ломско пиво" АД</v>
      </c>
      <c r="B680" s="609" t="str">
        <f t="shared" si="43"/>
        <v>111008825</v>
      </c>
      <c r="C680" s="613">
        <f t="shared" si="44"/>
        <v>45838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"Ломско пиво" АД</v>
      </c>
      <c r="B681" s="609" t="str">
        <f t="shared" si="43"/>
        <v>111008825</v>
      </c>
      <c r="C681" s="613">
        <f t="shared" si="44"/>
        <v>45838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"Ломско пиво" АД</v>
      </c>
      <c r="B682" s="609" t="str">
        <f t="shared" si="43"/>
        <v>111008825</v>
      </c>
      <c r="C682" s="613">
        <f t="shared" si="44"/>
        <v>45838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"Ломско пиво" АД</v>
      </c>
      <c r="B683" s="609" t="str">
        <f t="shared" si="43"/>
        <v>111008825</v>
      </c>
      <c r="C683" s="613">
        <f t="shared" si="44"/>
        <v>45838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14</v>
      </c>
    </row>
    <row r="684" spans="1:8">
      <c r="A684" s="609" t="str">
        <f t="shared" si="42"/>
        <v>"Ломско пиво" АД</v>
      </c>
      <c r="B684" s="609" t="str">
        <f t="shared" si="43"/>
        <v>111008825</v>
      </c>
      <c r="C684" s="613">
        <f t="shared" si="44"/>
        <v>45838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"Ломско пиво" АД</v>
      </c>
      <c r="B685" s="609" t="str">
        <f t="shared" si="43"/>
        <v>111008825</v>
      </c>
      <c r="C685" s="613">
        <f t="shared" si="44"/>
        <v>45838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"Ломско пиво" АД</v>
      </c>
      <c r="B686" s="609" t="str">
        <f t="shared" si="43"/>
        <v>111008825</v>
      </c>
      <c r="C686" s="613">
        <f t="shared" si="44"/>
        <v>45838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14</v>
      </c>
    </row>
    <row r="687" spans="1:8">
      <c r="A687" s="609" t="str">
        <f t="shared" si="42"/>
        <v>"Ломско пиво" АД</v>
      </c>
      <c r="B687" s="609" t="str">
        <f t="shared" si="43"/>
        <v>111008825</v>
      </c>
      <c r="C687" s="613">
        <f t="shared" si="44"/>
        <v>45838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"Ломско пиво" АД</v>
      </c>
      <c r="B688" s="609" t="str">
        <f t="shared" si="43"/>
        <v>111008825</v>
      </c>
      <c r="C688" s="613">
        <f t="shared" si="44"/>
        <v>45838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"Ломско пиво" АД</v>
      </c>
      <c r="B689" s="609" t="str">
        <f t="shared" si="43"/>
        <v>111008825</v>
      </c>
      <c r="C689" s="613">
        <f t="shared" si="44"/>
        <v>45838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"Ломско пиво" АД</v>
      </c>
      <c r="B690" s="609" t="str">
        <f t="shared" si="43"/>
        <v>111008825</v>
      </c>
      <c r="C690" s="613">
        <f t="shared" si="44"/>
        <v>45838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"Ломско пиво" АД</v>
      </c>
      <c r="B691" s="609" t="str">
        <f t="shared" si="43"/>
        <v>111008825</v>
      </c>
      <c r="C691" s="613">
        <f t="shared" si="44"/>
        <v>45838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"Ломско пиво" АД</v>
      </c>
      <c r="B692" s="609" t="str">
        <f t="shared" si="43"/>
        <v>111008825</v>
      </c>
      <c r="C692" s="613">
        <f t="shared" si="44"/>
        <v>45838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"Ломско пиво" АД</v>
      </c>
      <c r="B693" s="609" t="str">
        <f t="shared" si="43"/>
        <v>111008825</v>
      </c>
      <c r="C693" s="613">
        <f t="shared" si="44"/>
        <v>45838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"Ломско пиво" АД</v>
      </c>
      <c r="B694" s="609" t="str">
        <f t="shared" si="43"/>
        <v>111008825</v>
      </c>
      <c r="C694" s="613">
        <f t="shared" si="44"/>
        <v>45838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"Ломско пиво" АД</v>
      </c>
      <c r="B695" s="609" t="str">
        <f t="shared" si="43"/>
        <v>111008825</v>
      </c>
      <c r="C695" s="613">
        <f t="shared" si="44"/>
        <v>45838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"Ломско пиво" АД</v>
      </c>
      <c r="B696" s="609" t="str">
        <f t="shared" si="43"/>
        <v>111008825</v>
      </c>
      <c r="C696" s="613">
        <f t="shared" si="44"/>
        <v>45838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"Ломско пиво" АД</v>
      </c>
      <c r="B697" s="609" t="str">
        <f t="shared" si="43"/>
        <v>111008825</v>
      </c>
      <c r="C697" s="613">
        <f t="shared" si="44"/>
        <v>45838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"Ломско пиво" АД</v>
      </c>
      <c r="B698" s="609" t="str">
        <f t="shared" si="43"/>
        <v>111008825</v>
      </c>
      <c r="C698" s="613">
        <f t="shared" si="44"/>
        <v>45838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"Ломско пиво" АД</v>
      </c>
      <c r="B699" s="609" t="str">
        <f t="shared" si="43"/>
        <v>111008825</v>
      </c>
      <c r="C699" s="613">
        <f t="shared" si="44"/>
        <v>45838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"Ломско пиво" АД</v>
      </c>
      <c r="B700" s="609" t="str">
        <f t="shared" si="43"/>
        <v>111008825</v>
      </c>
      <c r="C700" s="613">
        <f t="shared" si="44"/>
        <v>45838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11586</v>
      </c>
    </row>
    <row r="701" spans="1:8">
      <c r="A701" s="609" t="str">
        <f t="shared" si="42"/>
        <v>"Ломско пиво" АД</v>
      </c>
      <c r="B701" s="609" t="str">
        <f t="shared" si="43"/>
        <v>111008825</v>
      </c>
      <c r="C701" s="613">
        <f t="shared" si="44"/>
        <v>45838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"Ломско пиво" АД</v>
      </c>
      <c r="B702" s="609" t="str">
        <f t="shared" si="43"/>
        <v>111008825</v>
      </c>
      <c r="C702" s="613">
        <f t="shared" si="44"/>
        <v>45838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59</v>
      </c>
    </row>
    <row r="703" spans="1:8">
      <c r="A703" s="609" t="str">
        <f t="shared" si="42"/>
        <v>"Ломско пиво" АД</v>
      </c>
      <c r="B703" s="609" t="str">
        <f t="shared" si="43"/>
        <v>111008825</v>
      </c>
      <c r="C703" s="613">
        <f t="shared" si="44"/>
        <v>45838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187</v>
      </c>
    </row>
    <row r="704" spans="1:8">
      <c r="A704" s="609" t="str">
        <f t="shared" si="42"/>
        <v>"Ломско пиво" АД</v>
      </c>
      <c r="B704" s="609" t="str">
        <f t="shared" si="43"/>
        <v>111008825</v>
      </c>
      <c r="C704" s="613">
        <f t="shared" si="44"/>
        <v>45838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7</v>
      </c>
    </row>
    <row r="705" spans="1:8">
      <c r="A705" s="609" t="str">
        <f t="shared" si="42"/>
        <v>"Ломско пиво" АД</v>
      </c>
      <c r="B705" s="609" t="str">
        <f t="shared" si="43"/>
        <v>111008825</v>
      </c>
      <c r="C705" s="613">
        <f t="shared" si="44"/>
        <v>45838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13</v>
      </c>
    </row>
    <row r="706" spans="1:8">
      <c r="A706" s="609" t="str">
        <f t="shared" si="42"/>
        <v>"Ломско пиво" АД</v>
      </c>
      <c r="B706" s="609" t="str">
        <f t="shared" si="43"/>
        <v>111008825</v>
      </c>
      <c r="C706" s="613">
        <f t="shared" si="44"/>
        <v>45838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5</v>
      </c>
    </row>
    <row r="707" spans="1:8">
      <c r="A707" s="609" t="str">
        <f t="shared" si="42"/>
        <v>"Ломско пиво" АД</v>
      </c>
      <c r="B707" s="609" t="str">
        <f t="shared" si="43"/>
        <v>111008825</v>
      </c>
      <c r="C707" s="613">
        <f t="shared" si="44"/>
        <v>45838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"Ломско пиво" АД</v>
      </c>
      <c r="B708" s="609" t="str">
        <f t="shared" si="43"/>
        <v>111008825</v>
      </c>
      <c r="C708" s="613">
        <f t="shared" si="44"/>
        <v>45838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3</v>
      </c>
    </row>
    <row r="709" spans="1:8">
      <c r="A709" s="609" t="str">
        <f t="shared" si="42"/>
        <v>"Ломско пиво" АД</v>
      </c>
      <c r="B709" s="609" t="str">
        <f t="shared" si="43"/>
        <v>111008825</v>
      </c>
      <c r="C709" s="613">
        <f t="shared" si="44"/>
        <v>45838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274</v>
      </c>
    </row>
    <row r="710" spans="1:8">
      <c r="A710" s="609" t="str">
        <f t="shared" si="42"/>
        <v>"Ломско пиво" АД</v>
      </c>
      <c r="B710" s="609" t="str">
        <f t="shared" si="43"/>
        <v>111008825</v>
      </c>
      <c r="C710" s="613">
        <f t="shared" si="44"/>
        <v>45838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"Ломско пиво" АД</v>
      </c>
      <c r="B711" s="609" t="str">
        <f t="shared" si="43"/>
        <v>111008825</v>
      </c>
      <c r="C711" s="613">
        <f t="shared" si="44"/>
        <v>45838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"Ломско пиво" АД</v>
      </c>
      <c r="B712" s="609" t="str">
        <f t="shared" si="43"/>
        <v>111008825</v>
      </c>
      <c r="C712" s="613">
        <f t="shared" si="44"/>
        <v>45838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"Ломско пиво" АД</v>
      </c>
      <c r="B713" s="609" t="str">
        <f t="shared" si="43"/>
        <v>111008825</v>
      </c>
      <c r="C713" s="613">
        <f t="shared" si="44"/>
        <v>45838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1</v>
      </c>
    </row>
    <row r="714" spans="1:8">
      <c r="A714" s="609" t="str">
        <f t="shared" si="42"/>
        <v>"Ломско пиво" АД</v>
      </c>
      <c r="B714" s="609" t="str">
        <f t="shared" si="43"/>
        <v>111008825</v>
      </c>
      <c r="C714" s="613">
        <f t="shared" si="44"/>
        <v>45838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"Ломско пиво" АД</v>
      </c>
      <c r="B715" s="609" t="str">
        <f t="shared" si="43"/>
        <v>111008825</v>
      </c>
      <c r="C715" s="613">
        <f t="shared" si="44"/>
        <v>45838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"Ломско пиво" АД</v>
      </c>
      <c r="B716" s="609" t="str">
        <f t="shared" si="43"/>
        <v>111008825</v>
      </c>
      <c r="C716" s="613">
        <f t="shared" si="44"/>
        <v>45838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1</v>
      </c>
    </row>
    <row r="717" spans="1:8">
      <c r="A717" s="609" t="str">
        <f t="shared" ref="A717:A780" si="45">pdeName</f>
        <v>"Ломско пиво" АД</v>
      </c>
      <c r="B717" s="609" t="str">
        <f t="shared" ref="B717:B780" si="46">pdeBulstat</f>
        <v>111008825</v>
      </c>
      <c r="C717" s="613">
        <f t="shared" ref="C717:C780" si="47">endDate</f>
        <v>45838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"Ломско пиво" АД</v>
      </c>
      <c r="B718" s="609" t="str">
        <f t="shared" si="46"/>
        <v>111008825</v>
      </c>
      <c r="C718" s="613">
        <f t="shared" si="47"/>
        <v>45838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"Ломско пиво" АД</v>
      </c>
      <c r="B719" s="609" t="str">
        <f t="shared" si="46"/>
        <v>111008825</v>
      </c>
      <c r="C719" s="613">
        <f t="shared" si="47"/>
        <v>45838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"Ломско пиво" АД</v>
      </c>
      <c r="B720" s="609" t="str">
        <f t="shared" si="46"/>
        <v>111008825</v>
      </c>
      <c r="C720" s="613">
        <f t="shared" si="47"/>
        <v>45838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"Ломско пиво" АД</v>
      </c>
      <c r="B721" s="609" t="str">
        <f t="shared" si="46"/>
        <v>111008825</v>
      </c>
      <c r="C721" s="613">
        <f t="shared" si="47"/>
        <v>45838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"Ломско пиво" АД</v>
      </c>
      <c r="B722" s="609" t="str">
        <f t="shared" si="46"/>
        <v>111008825</v>
      </c>
      <c r="C722" s="613">
        <f t="shared" si="47"/>
        <v>45838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"Ломско пиво" АД</v>
      </c>
      <c r="B723" s="609" t="str">
        <f t="shared" si="46"/>
        <v>111008825</v>
      </c>
      <c r="C723" s="613">
        <f t="shared" si="47"/>
        <v>45838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"Ломско пиво" АД</v>
      </c>
      <c r="B724" s="609" t="str">
        <f t="shared" si="46"/>
        <v>111008825</v>
      </c>
      <c r="C724" s="613">
        <f t="shared" si="47"/>
        <v>45838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"Ломско пиво" АД</v>
      </c>
      <c r="B725" s="609" t="str">
        <f t="shared" si="46"/>
        <v>111008825</v>
      </c>
      <c r="C725" s="613">
        <f t="shared" si="47"/>
        <v>45838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"Ломско пиво" АД</v>
      </c>
      <c r="B726" s="609" t="str">
        <f t="shared" si="46"/>
        <v>111008825</v>
      </c>
      <c r="C726" s="613">
        <f t="shared" si="47"/>
        <v>45838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"Ломско пиво" АД</v>
      </c>
      <c r="B727" s="609" t="str">
        <f t="shared" si="46"/>
        <v>111008825</v>
      </c>
      <c r="C727" s="613">
        <f t="shared" si="47"/>
        <v>45838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"Ломско пиво" АД</v>
      </c>
      <c r="B728" s="609" t="str">
        <f t="shared" si="46"/>
        <v>111008825</v>
      </c>
      <c r="C728" s="613">
        <f t="shared" si="47"/>
        <v>45838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"Ломско пиво" АД</v>
      </c>
      <c r="B729" s="609" t="str">
        <f t="shared" si="46"/>
        <v>111008825</v>
      </c>
      <c r="C729" s="613">
        <f t="shared" si="47"/>
        <v>45838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"Ломско пиво" АД</v>
      </c>
      <c r="B730" s="609" t="str">
        <f t="shared" si="46"/>
        <v>111008825</v>
      </c>
      <c r="C730" s="613">
        <f t="shared" si="47"/>
        <v>45838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275</v>
      </c>
    </row>
    <row r="731" spans="1:8">
      <c r="A731" s="609" t="str">
        <f t="shared" si="45"/>
        <v>"Ломско пиво" АД</v>
      </c>
      <c r="B731" s="609" t="str">
        <f t="shared" si="46"/>
        <v>111008825</v>
      </c>
      <c r="C731" s="613">
        <f t="shared" si="47"/>
        <v>45838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"Ломско пиво" АД</v>
      </c>
      <c r="B732" s="609" t="str">
        <f t="shared" si="46"/>
        <v>111008825</v>
      </c>
      <c r="C732" s="613">
        <f t="shared" si="47"/>
        <v>45838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"Ломско пиво" АД</v>
      </c>
      <c r="B733" s="609" t="str">
        <f t="shared" si="46"/>
        <v>111008825</v>
      </c>
      <c r="C733" s="613">
        <f t="shared" si="47"/>
        <v>45838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"Ломско пиво" АД</v>
      </c>
      <c r="B734" s="609" t="str">
        <f t="shared" si="46"/>
        <v>111008825</v>
      </c>
      <c r="C734" s="613">
        <f t="shared" si="47"/>
        <v>45838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"Ломско пиво" АД</v>
      </c>
      <c r="B735" s="609" t="str">
        <f t="shared" si="46"/>
        <v>111008825</v>
      </c>
      <c r="C735" s="613">
        <f t="shared" si="47"/>
        <v>45838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"Ломско пиво" АД</v>
      </c>
      <c r="B736" s="609" t="str">
        <f t="shared" si="46"/>
        <v>111008825</v>
      </c>
      <c r="C736" s="613">
        <f t="shared" si="47"/>
        <v>45838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0</v>
      </c>
    </row>
    <row r="737" spans="1:8">
      <c r="A737" s="609" t="str">
        <f t="shared" si="45"/>
        <v>"Ломско пиво" АД</v>
      </c>
      <c r="B737" s="609" t="str">
        <f t="shared" si="46"/>
        <v>111008825</v>
      </c>
      <c r="C737" s="613">
        <f t="shared" si="47"/>
        <v>45838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"Ломско пиво" АД</v>
      </c>
      <c r="B738" s="609" t="str">
        <f t="shared" si="46"/>
        <v>111008825</v>
      </c>
      <c r="C738" s="613">
        <f t="shared" si="47"/>
        <v>45838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0</v>
      </c>
    </row>
    <row r="739" spans="1:8">
      <c r="A739" s="609" t="str">
        <f t="shared" si="45"/>
        <v>"Ломско пиво" АД</v>
      </c>
      <c r="B739" s="609" t="str">
        <f t="shared" si="46"/>
        <v>111008825</v>
      </c>
      <c r="C739" s="613">
        <f t="shared" si="47"/>
        <v>45838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0</v>
      </c>
    </row>
    <row r="740" spans="1:8">
      <c r="A740" s="609" t="str">
        <f t="shared" si="45"/>
        <v>"Ломско пиво" АД</v>
      </c>
      <c r="B740" s="609" t="str">
        <f t="shared" si="46"/>
        <v>111008825</v>
      </c>
      <c r="C740" s="613">
        <f t="shared" si="47"/>
        <v>45838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"Ломско пиво" АД</v>
      </c>
      <c r="B741" s="609" t="str">
        <f t="shared" si="46"/>
        <v>111008825</v>
      </c>
      <c r="C741" s="613">
        <f t="shared" si="47"/>
        <v>45838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"Ломско пиво" АД</v>
      </c>
      <c r="B742" s="609" t="str">
        <f t="shared" si="46"/>
        <v>111008825</v>
      </c>
      <c r="C742" s="613">
        <f t="shared" si="47"/>
        <v>45838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"Ломско пиво" АД</v>
      </c>
      <c r="B743" s="609" t="str">
        <f t="shared" si="46"/>
        <v>111008825</v>
      </c>
      <c r="C743" s="613">
        <f t="shared" si="47"/>
        <v>45838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"Ломско пиво" АД</v>
      </c>
      <c r="B744" s="609" t="str">
        <f t="shared" si="46"/>
        <v>111008825</v>
      </c>
      <c r="C744" s="613">
        <f t="shared" si="47"/>
        <v>45838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"Ломско пиво" АД</v>
      </c>
      <c r="B745" s="609" t="str">
        <f t="shared" si="46"/>
        <v>111008825</v>
      </c>
      <c r="C745" s="613">
        <f t="shared" si="47"/>
        <v>45838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"Ломско пиво" АД</v>
      </c>
      <c r="B746" s="609" t="str">
        <f t="shared" si="46"/>
        <v>111008825</v>
      </c>
      <c r="C746" s="613">
        <f t="shared" si="47"/>
        <v>45838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"Ломско пиво" АД</v>
      </c>
      <c r="B747" s="609" t="str">
        <f t="shared" si="46"/>
        <v>111008825</v>
      </c>
      <c r="C747" s="613">
        <f t="shared" si="47"/>
        <v>45838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"Ломско пиво" АД</v>
      </c>
      <c r="B748" s="609" t="str">
        <f t="shared" si="46"/>
        <v>111008825</v>
      </c>
      <c r="C748" s="613">
        <f t="shared" si="47"/>
        <v>45838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"Ломско пиво" АД</v>
      </c>
      <c r="B749" s="609" t="str">
        <f t="shared" si="46"/>
        <v>111008825</v>
      </c>
      <c r="C749" s="613">
        <f t="shared" si="47"/>
        <v>45838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"Ломско пиво" АД</v>
      </c>
      <c r="B750" s="609" t="str">
        <f t="shared" si="46"/>
        <v>111008825</v>
      </c>
      <c r="C750" s="613">
        <f t="shared" si="47"/>
        <v>45838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"Ломско пиво" АД</v>
      </c>
      <c r="B751" s="609" t="str">
        <f t="shared" si="46"/>
        <v>111008825</v>
      </c>
      <c r="C751" s="613">
        <f t="shared" si="47"/>
        <v>45838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"Ломско пиво" АД</v>
      </c>
      <c r="B752" s="609" t="str">
        <f t="shared" si="46"/>
        <v>111008825</v>
      </c>
      <c r="C752" s="613">
        <f t="shared" si="47"/>
        <v>45838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"Ломско пиво" АД</v>
      </c>
      <c r="B753" s="609" t="str">
        <f t="shared" si="46"/>
        <v>111008825</v>
      </c>
      <c r="C753" s="613">
        <f t="shared" si="47"/>
        <v>45838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"Ломско пиво" АД</v>
      </c>
      <c r="B754" s="609" t="str">
        <f t="shared" si="46"/>
        <v>111008825</v>
      </c>
      <c r="C754" s="613">
        <f t="shared" si="47"/>
        <v>45838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"Ломско пиво" АД</v>
      </c>
      <c r="B755" s="609" t="str">
        <f t="shared" si="46"/>
        <v>111008825</v>
      </c>
      <c r="C755" s="613">
        <f t="shared" si="47"/>
        <v>45838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"Ломско пиво" АД</v>
      </c>
      <c r="B756" s="609" t="str">
        <f t="shared" si="46"/>
        <v>111008825</v>
      </c>
      <c r="C756" s="613">
        <f t="shared" si="47"/>
        <v>45838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"Ломско пиво" АД</v>
      </c>
      <c r="B757" s="609" t="str">
        <f t="shared" si="46"/>
        <v>111008825</v>
      </c>
      <c r="C757" s="613">
        <f t="shared" si="47"/>
        <v>45838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"Ломско пиво" АД</v>
      </c>
      <c r="B758" s="609" t="str">
        <f t="shared" si="46"/>
        <v>111008825</v>
      </c>
      <c r="C758" s="613">
        <f t="shared" si="47"/>
        <v>45838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"Ломско пиво" АД</v>
      </c>
      <c r="B759" s="609" t="str">
        <f t="shared" si="46"/>
        <v>111008825</v>
      </c>
      <c r="C759" s="613">
        <f t="shared" si="47"/>
        <v>45838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"Ломско пиво" АД</v>
      </c>
      <c r="B760" s="609" t="str">
        <f t="shared" si="46"/>
        <v>111008825</v>
      </c>
      <c r="C760" s="613">
        <f t="shared" si="47"/>
        <v>45838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0</v>
      </c>
    </row>
    <row r="761" spans="1:8">
      <c r="A761" s="609" t="str">
        <f t="shared" si="45"/>
        <v>"Ломско пиво" АД</v>
      </c>
      <c r="B761" s="609" t="str">
        <f t="shared" si="46"/>
        <v>111008825</v>
      </c>
      <c r="C761" s="613">
        <f t="shared" si="47"/>
        <v>45838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"Ломско пиво" АД</v>
      </c>
      <c r="B762" s="609" t="str">
        <f t="shared" si="46"/>
        <v>111008825</v>
      </c>
      <c r="C762" s="613">
        <f t="shared" si="47"/>
        <v>45838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1526</v>
      </c>
    </row>
    <row r="763" spans="1:8">
      <c r="A763" s="609" t="str">
        <f t="shared" si="45"/>
        <v>"Ломско пиво" АД</v>
      </c>
      <c r="B763" s="609" t="str">
        <f t="shared" si="46"/>
        <v>111008825</v>
      </c>
      <c r="C763" s="613">
        <f t="shared" si="47"/>
        <v>45838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8164</v>
      </c>
    </row>
    <row r="764" spans="1:8">
      <c r="A764" s="609" t="str">
        <f t="shared" si="45"/>
        <v>"Ломско пиво" АД</v>
      </c>
      <c r="B764" s="609" t="str">
        <f t="shared" si="46"/>
        <v>111008825</v>
      </c>
      <c r="C764" s="613">
        <f t="shared" si="47"/>
        <v>45838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213</v>
      </c>
    </row>
    <row r="765" spans="1:8">
      <c r="A765" s="609" t="str">
        <f t="shared" si="45"/>
        <v>"Ломско пиво" АД</v>
      </c>
      <c r="B765" s="609" t="str">
        <f t="shared" si="46"/>
        <v>111008825</v>
      </c>
      <c r="C765" s="613">
        <f t="shared" si="47"/>
        <v>45838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331</v>
      </c>
    </row>
    <row r="766" spans="1:8">
      <c r="A766" s="609" t="str">
        <f t="shared" si="45"/>
        <v>"Ломско пиво" АД</v>
      </c>
      <c r="B766" s="609" t="str">
        <f t="shared" si="46"/>
        <v>111008825</v>
      </c>
      <c r="C766" s="613">
        <f t="shared" si="47"/>
        <v>45838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1364</v>
      </c>
    </row>
    <row r="767" spans="1:8">
      <c r="A767" s="609" t="str">
        <f t="shared" si="45"/>
        <v>"Ломско пиво" АД</v>
      </c>
      <c r="B767" s="609" t="str">
        <f t="shared" si="46"/>
        <v>111008825</v>
      </c>
      <c r="C767" s="613">
        <f t="shared" si="47"/>
        <v>45838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"Ломско пиво" АД</v>
      </c>
      <c r="B768" s="609" t="str">
        <f t="shared" si="46"/>
        <v>111008825</v>
      </c>
      <c r="C768" s="613">
        <f t="shared" si="47"/>
        <v>45838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248</v>
      </c>
    </row>
    <row r="769" spans="1:8">
      <c r="A769" s="609" t="str">
        <f t="shared" si="45"/>
        <v>"Ломско пиво" АД</v>
      </c>
      <c r="B769" s="609" t="str">
        <f t="shared" si="46"/>
        <v>111008825</v>
      </c>
      <c r="C769" s="613">
        <f t="shared" si="47"/>
        <v>45838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11846</v>
      </c>
    </row>
    <row r="770" spans="1:8">
      <c r="A770" s="609" t="str">
        <f t="shared" si="45"/>
        <v>"Ломско пиво" АД</v>
      </c>
      <c r="B770" s="609" t="str">
        <f t="shared" si="46"/>
        <v>111008825</v>
      </c>
      <c r="C770" s="613">
        <f t="shared" si="47"/>
        <v>45838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"Ломско пиво" АД</v>
      </c>
      <c r="B771" s="609" t="str">
        <f t="shared" si="46"/>
        <v>111008825</v>
      </c>
      <c r="C771" s="613">
        <f t="shared" si="47"/>
        <v>45838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"Ломско пиво" АД</v>
      </c>
      <c r="B772" s="609" t="str">
        <f t="shared" si="46"/>
        <v>111008825</v>
      </c>
      <c r="C772" s="613">
        <f t="shared" si="47"/>
        <v>45838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"Ломско пиво" АД</v>
      </c>
      <c r="B773" s="609" t="str">
        <f t="shared" si="46"/>
        <v>111008825</v>
      </c>
      <c r="C773" s="613">
        <f t="shared" si="47"/>
        <v>45838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15</v>
      </c>
    </row>
    <row r="774" spans="1:8">
      <c r="A774" s="609" t="str">
        <f t="shared" si="45"/>
        <v>"Ломско пиво" АД</v>
      </c>
      <c r="B774" s="609" t="str">
        <f t="shared" si="46"/>
        <v>111008825</v>
      </c>
      <c r="C774" s="613">
        <f t="shared" si="47"/>
        <v>45838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"Ломско пиво" АД</v>
      </c>
      <c r="B775" s="609" t="str">
        <f t="shared" si="46"/>
        <v>111008825</v>
      </c>
      <c r="C775" s="613">
        <f t="shared" si="47"/>
        <v>45838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"Ломско пиво" АД</v>
      </c>
      <c r="B776" s="609" t="str">
        <f t="shared" si="46"/>
        <v>111008825</v>
      </c>
      <c r="C776" s="613">
        <f t="shared" si="47"/>
        <v>45838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15</v>
      </c>
    </row>
    <row r="777" spans="1:8">
      <c r="A777" s="609" t="str">
        <f t="shared" si="45"/>
        <v>"Ломско пиво" АД</v>
      </c>
      <c r="B777" s="609" t="str">
        <f t="shared" si="46"/>
        <v>111008825</v>
      </c>
      <c r="C777" s="613">
        <f t="shared" si="47"/>
        <v>45838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"Ломско пиво" АД</v>
      </c>
      <c r="B778" s="609" t="str">
        <f t="shared" si="46"/>
        <v>111008825</v>
      </c>
      <c r="C778" s="613">
        <f t="shared" si="47"/>
        <v>45838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"Ломско пиво" АД</v>
      </c>
      <c r="B779" s="609" t="str">
        <f t="shared" si="46"/>
        <v>111008825</v>
      </c>
      <c r="C779" s="613">
        <f t="shared" si="47"/>
        <v>45838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"Ломско пиво" АД</v>
      </c>
      <c r="B780" s="609" t="str">
        <f t="shared" si="46"/>
        <v>111008825</v>
      </c>
      <c r="C780" s="613">
        <f t="shared" si="47"/>
        <v>45838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"Ломско пиво" АД</v>
      </c>
      <c r="B781" s="609" t="str">
        <f t="shared" ref="B781:B844" si="49">pdeBulstat</f>
        <v>111008825</v>
      </c>
      <c r="C781" s="613">
        <f t="shared" ref="C781:C844" si="50">endDate</f>
        <v>45838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"Ломско пиво" АД</v>
      </c>
      <c r="B782" s="609" t="str">
        <f t="shared" si="49"/>
        <v>111008825</v>
      </c>
      <c r="C782" s="613">
        <f t="shared" si="50"/>
        <v>45838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"Ломско пиво" АД</v>
      </c>
      <c r="B783" s="609" t="str">
        <f t="shared" si="49"/>
        <v>111008825</v>
      </c>
      <c r="C783" s="613">
        <f t="shared" si="50"/>
        <v>45838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"Ломско пиво" АД</v>
      </c>
      <c r="B784" s="609" t="str">
        <f t="shared" si="49"/>
        <v>111008825</v>
      </c>
      <c r="C784" s="613">
        <f t="shared" si="50"/>
        <v>45838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"Ломско пиво" АД</v>
      </c>
      <c r="B785" s="609" t="str">
        <f t="shared" si="49"/>
        <v>111008825</v>
      </c>
      <c r="C785" s="613">
        <f t="shared" si="50"/>
        <v>45838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"Ломско пиво" АД</v>
      </c>
      <c r="B786" s="609" t="str">
        <f t="shared" si="49"/>
        <v>111008825</v>
      </c>
      <c r="C786" s="613">
        <f t="shared" si="50"/>
        <v>45838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"Ломско пиво" АД</v>
      </c>
      <c r="B787" s="609" t="str">
        <f t="shared" si="49"/>
        <v>111008825</v>
      </c>
      <c r="C787" s="613">
        <f t="shared" si="50"/>
        <v>45838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"Ломско пиво" АД</v>
      </c>
      <c r="B788" s="609" t="str">
        <f t="shared" si="49"/>
        <v>111008825</v>
      </c>
      <c r="C788" s="613">
        <f t="shared" si="50"/>
        <v>45838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"Ломско пиво" АД</v>
      </c>
      <c r="B789" s="609" t="str">
        <f t="shared" si="49"/>
        <v>111008825</v>
      </c>
      <c r="C789" s="613">
        <f t="shared" si="50"/>
        <v>45838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"Ломско пиво" АД</v>
      </c>
      <c r="B790" s="609" t="str">
        <f t="shared" si="49"/>
        <v>111008825</v>
      </c>
      <c r="C790" s="613">
        <f t="shared" si="50"/>
        <v>45838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11861</v>
      </c>
    </row>
    <row r="791" spans="1:8">
      <c r="A791" s="609" t="str">
        <f t="shared" si="48"/>
        <v>"Ломско пиво" АД</v>
      </c>
      <c r="B791" s="609" t="str">
        <f t="shared" si="49"/>
        <v>111008825</v>
      </c>
      <c r="C791" s="613">
        <f t="shared" si="50"/>
        <v>45838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"Ломско пиво" АД</v>
      </c>
      <c r="B792" s="609" t="str">
        <f t="shared" si="49"/>
        <v>111008825</v>
      </c>
      <c r="C792" s="613">
        <f t="shared" si="50"/>
        <v>45838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"Ломско пиво" АД</v>
      </c>
      <c r="B793" s="609" t="str">
        <f t="shared" si="49"/>
        <v>111008825</v>
      </c>
      <c r="C793" s="613">
        <f t="shared" si="50"/>
        <v>45838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"Ломско пиво" АД</v>
      </c>
      <c r="B794" s="609" t="str">
        <f t="shared" si="49"/>
        <v>111008825</v>
      </c>
      <c r="C794" s="613">
        <f t="shared" si="50"/>
        <v>45838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"Ломско пиво" АД</v>
      </c>
      <c r="B795" s="609" t="str">
        <f t="shared" si="49"/>
        <v>111008825</v>
      </c>
      <c r="C795" s="613">
        <f t="shared" si="50"/>
        <v>45838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"Ломско пиво" АД</v>
      </c>
      <c r="B796" s="609" t="str">
        <f t="shared" si="49"/>
        <v>111008825</v>
      </c>
      <c r="C796" s="613">
        <f t="shared" si="50"/>
        <v>45838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"Ломско пиво" АД</v>
      </c>
      <c r="B797" s="609" t="str">
        <f t="shared" si="49"/>
        <v>111008825</v>
      </c>
      <c r="C797" s="613">
        <f t="shared" si="50"/>
        <v>45838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"Ломско пиво" АД</v>
      </c>
      <c r="B798" s="609" t="str">
        <f t="shared" si="49"/>
        <v>111008825</v>
      </c>
      <c r="C798" s="613">
        <f t="shared" si="50"/>
        <v>45838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"Ломско пиво" АД</v>
      </c>
      <c r="B799" s="609" t="str">
        <f t="shared" si="49"/>
        <v>111008825</v>
      </c>
      <c r="C799" s="613">
        <f t="shared" si="50"/>
        <v>45838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"Ломско пиво" АД</v>
      </c>
      <c r="B800" s="609" t="str">
        <f t="shared" si="49"/>
        <v>111008825</v>
      </c>
      <c r="C800" s="613">
        <f t="shared" si="50"/>
        <v>45838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"Ломско пиво" АД</v>
      </c>
      <c r="B801" s="609" t="str">
        <f t="shared" si="49"/>
        <v>111008825</v>
      </c>
      <c r="C801" s="613">
        <f t="shared" si="50"/>
        <v>45838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"Ломско пиво" АД</v>
      </c>
      <c r="B802" s="609" t="str">
        <f t="shared" si="49"/>
        <v>111008825</v>
      </c>
      <c r="C802" s="613">
        <f t="shared" si="50"/>
        <v>45838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"Ломско пиво" АД</v>
      </c>
      <c r="B803" s="609" t="str">
        <f t="shared" si="49"/>
        <v>111008825</v>
      </c>
      <c r="C803" s="613">
        <f t="shared" si="50"/>
        <v>45838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"Ломско пиво" АД</v>
      </c>
      <c r="B804" s="609" t="str">
        <f t="shared" si="49"/>
        <v>111008825</v>
      </c>
      <c r="C804" s="613">
        <f t="shared" si="50"/>
        <v>45838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"Ломско пиво" АД</v>
      </c>
      <c r="B805" s="609" t="str">
        <f t="shared" si="49"/>
        <v>111008825</v>
      </c>
      <c r="C805" s="613">
        <f t="shared" si="50"/>
        <v>45838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"Ломско пиво" АД</v>
      </c>
      <c r="B806" s="609" t="str">
        <f t="shared" si="49"/>
        <v>111008825</v>
      </c>
      <c r="C806" s="613">
        <f t="shared" si="50"/>
        <v>45838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"Ломско пиво" АД</v>
      </c>
      <c r="B807" s="609" t="str">
        <f t="shared" si="49"/>
        <v>111008825</v>
      </c>
      <c r="C807" s="613">
        <f t="shared" si="50"/>
        <v>45838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"Ломско пиво" АД</v>
      </c>
      <c r="B808" s="609" t="str">
        <f t="shared" si="49"/>
        <v>111008825</v>
      </c>
      <c r="C808" s="613">
        <f t="shared" si="50"/>
        <v>45838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"Ломско пиво" АД</v>
      </c>
      <c r="B809" s="609" t="str">
        <f t="shared" si="49"/>
        <v>111008825</v>
      </c>
      <c r="C809" s="613">
        <f t="shared" si="50"/>
        <v>45838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"Ломско пиво" АД</v>
      </c>
      <c r="B810" s="609" t="str">
        <f t="shared" si="49"/>
        <v>111008825</v>
      </c>
      <c r="C810" s="613">
        <f t="shared" si="50"/>
        <v>45838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"Ломско пиво" АД</v>
      </c>
      <c r="B811" s="609" t="str">
        <f t="shared" si="49"/>
        <v>111008825</v>
      </c>
      <c r="C811" s="613">
        <f t="shared" si="50"/>
        <v>45838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"Ломско пиво" АД</v>
      </c>
      <c r="B812" s="609" t="str">
        <f t="shared" si="49"/>
        <v>111008825</v>
      </c>
      <c r="C812" s="613">
        <f t="shared" si="50"/>
        <v>45838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"Ломско пиво" АД</v>
      </c>
      <c r="B813" s="609" t="str">
        <f t="shared" si="49"/>
        <v>111008825</v>
      </c>
      <c r="C813" s="613">
        <f t="shared" si="50"/>
        <v>45838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"Ломско пиво" АД</v>
      </c>
      <c r="B814" s="609" t="str">
        <f t="shared" si="49"/>
        <v>111008825</v>
      </c>
      <c r="C814" s="613">
        <f t="shared" si="50"/>
        <v>45838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"Ломско пиво" АД</v>
      </c>
      <c r="B815" s="609" t="str">
        <f t="shared" si="49"/>
        <v>111008825</v>
      </c>
      <c r="C815" s="613">
        <f t="shared" si="50"/>
        <v>45838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"Ломско пиво" АД</v>
      </c>
      <c r="B816" s="609" t="str">
        <f t="shared" si="49"/>
        <v>111008825</v>
      </c>
      <c r="C816" s="613">
        <f t="shared" si="50"/>
        <v>45838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"Ломско пиво" АД</v>
      </c>
      <c r="B817" s="609" t="str">
        <f t="shared" si="49"/>
        <v>111008825</v>
      </c>
      <c r="C817" s="613">
        <f t="shared" si="50"/>
        <v>45838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"Ломско пиво" АД</v>
      </c>
      <c r="B818" s="609" t="str">
        <f t="shared" si="49"/>
        <v>111008825</v>
      </c>
      <c r="C818" s="613">
        <f t="shared" si="50"/>
        <v>45838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"Ломско пиво" АД</v>
      </c>
      <c r="B819" s="609" t="str">
        <f t="shared" si="49"/>
        <v>111008825</v>
      </c>
      <c r="C819" s="613">
        <f t="shared" si="50"/>
        <v>45838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"Ломско пиво" АД</v>
      </c>
      <c r="B820" s="609" t="str">
        <f t="shared" si="49"/>
        <v>111008825</v>
      </c>
      <c r="C820" s="613">
        <f t="shared" si="50"/>
        <v>45838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"Ломско пиво" АД</v>
      </c>
      <c r="B821" s="609" t="str">
        <f t="shared" si="49"/>
        <v>111008825</v>
      </c>
      <c r="C821" s="613">
        <f t="shared" si="50"/>
        <v>45838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"Ломско пиво" АД</v>
      </c>
      <c r="B822" s="609" t="str">
        <f t="shared" si="49"/>
        <v>111008825</v>
      </c>
      <c r="C822" s="613">
        <f t="shared" si="50"/>
        <v>45838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"Ломско пиво" АД</v>
      </c>
      <c r="B823" s="609" t="str">
        <f t="shared" si="49"/>
        <v>111008825</v>
      </c>
      <c r="C823" s="613">
        <f t="shared" si="50"/>
        <v>45838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"Ломско пиво" АД</v>
      </c>
      <c r="B824" s="609" t="str">
        <f t="shared" si="49"/>
        <v>111008825</v>
      </c>
      <c r="C824" s="613">
        <f t="shared" si="50"/>
        <v>45838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"Ломско пиво" АД</v>
      </c>
      <c r="B825" s="609" t="str">
        <f t="shared" si="49"/>
        <v>111008825</v>
      </c>
      <c r="C825" s="613">
        <f t="shared" si="50"/>
        <v>45838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"Ломско пиво" АД</v>
      </c>
      <c r="B826" s="609" t="str">
        <f t="shared" si="49"/>
        <v>111008825</v>
      </c>
      <c r="C826" s="613">
        <f t="shared" si="50"/>
        <v>45838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"Ломско пиво" АД</v>
      </c>
      <c r="B827" s="609" t="str">
        <f t="shared" si="49"/>
        <v>111008825</v>
      </c>
      <c r="C827" s="613">
        <f t="shared" si="50"/>
        <v>45838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"Ломско пиво" АД</v>
      </c>
      <c r="B828" s="609" t="str">
        <f t="shared" si="49"/>
        <v>111008825</v>
      </c>
      <c r="C828" s="613">
        <f t="shared" si="50"/>
        <v>45838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"Ломско пиво" АД</v>
      </c>
      <c r="B829" s="609" t="str">
        <f t="shared" si="49"/>
        <v>111008825</v>
      </c>
      <c r="C829" s="613">
        <f t="shared" si="50"/>
        <v>45838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"Ломско пиво" АД</v>
      </c>
      <c r="B830" s="609" t="str">
        <f t="shared" si="49"/>
        <v>111008825</v>
      </c>
      <c r="C830" s="613">
        <f t="shared" si="50"/>
        <v>45838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"Ломско пиво" АД</v>
      </c>
      <c r="B831" s="609" t="str">
        <f t="shared" si="49"/>
        <v>111008825</v>
      </c>
      <c r="C831" s="613">
        <f t="shared" si="50"/>
        <v>45838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"Ломско пиво" АД</v>
      </c>
      <c r="B832" s="609" t="str">
        <f t="shared" si="49"/>
        <v>111008825</v>
      </c>
      <c r="C832" s="613">
        <f t="shared" si="50"/>
        <v>45838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"Ломско пиво" АД</v>
      </c>
      <c r="B833" s="609" t="str">
        <f t="shared" si="49"/>
        <v>111008825</v>
      </c>
      <c r="C833" s="613">
        <f t="shared" si="50"/>
        <v>45838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"Ломско пиво" АД</v>
      </c>
      <c r="B834" s="609" t="str">
        <f t="shared" si="49"/>
        <v>111008825</v>
      </c>
      <c r="C834" s="613">
        <f t="shared" si="50"/>
        <v>45838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"Ломско пиво" АД</v>
      </c>
      <c r="B835" s="609" t="str">
        <f t="shared" si="49"/>
        <v>111008825</v>
      </c>
      <c r="C835" s="613">
        <f t="shared" si="50"/>
        <v>45838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"Ломско пиво" АД</v>
      </c>
      <c r="B836" s="609" t="str">
        <f t="shared" si="49"/>
        <v>111008825</v>
      </c>
      <c r="C836" s="613">
        <f t="shared" si="50"/>
        <v>45838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"Ломско пиво" АД</v>
      </c>
      <c r="B837" s="609" t="str">
        <f t="shared" si="49"/>
        <v>111008825</v>
      </c>
      <c r="C837" s="613">
        <f t="shared" si="50"/>
        <v>45838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"Ломско пиво" АД</v>
      </c>
      <c r="B838" s="609" t="str">
        <f t="shared" si="49"/>
        <v>111008825</v>
      </c>
      <c r="C838" s="613">
        <f t="shared" si="50"/>
        <v>45838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"Ломско пиво" АД</v>
      </c>
      <c r="B839" s="609" t="str">
        <f t="shared" si="49"/>
        <v>111008825</v>
      </c>
      <c r="C839" s="613">
        <f t="shared" si="50"/>
        <v>45838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"Ломско пиво" АД</v>
      </c>
      <c r="B840" s="609" t="str">
        <f t="shared" si="49"/>
        <v>111008825</v>
      </c>
      <c r="C840" s="613">
        <f t="shared" si="50"/>
        <v>45838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"Ломско пиво" АД</v>
      </c>
      <c r="B841" s="609" t="str">
        <f t="shared" si="49"/>
        <v>111008825</v>
      </c>
      <c r="C841" s="613">
        <f t="shared" si="50"/>
        <v>45838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"Ломско пиво" АД</v>
      </c>
      <c r="B842" s="609" t="str">
        <f t="shared" si="49"/>
        <v>111008825</v>
      </c>
      <c r="C842" s="613">
        <f t="shared" si="50"/>
        <v>45838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"Ломско пиво" АД</v>
      </c>
      <c r="B843" s="609" t="str">
        <f t="shared" si="49"/>
        <v>111008825</v>
      </c>
      <c r="C843" s="613">
        <f t="shared" si="50"/>
        <v>45838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"Ломско пиво" АД</v>
      </c>
      <c r="B844" s="609" t="str">
        <f t="shared" si="49"/>
        <v>111008825</v>
      </c>
      <c r="C844" s="613">
        <f t="shared" si="50"/>
        <v>45838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"Ломско пиво" АД</v>
      </c>
      <c r="B845" s="609" t="str">
        <f t="shared" ref="B845:B910" si="52">pdeBulstat</f>
        <v>111008825</v>
      </c>
      <c r="C845" s="613">
        <f t="shared" ref="C845:C910" si="53">endDate</f>
        <v>45838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"Ломско пиво" АД</v>
      </c>
      <c r="B846" s="609" t="str">
        <f t="shared" si="52"/>
        <v>111008825</v>
      </c>
      <c r="C846" s="613">
        <f t="shared" si="53"/>
        <v>45838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"Ломско пиво" АД</v>
      </c>
      <c r="B847" s="609" t="str">
        <f t="shared" si="52"/>
        <v>111008825</v>
      </c>
      <c r="C847" s="613">
        <f t="shared" si="53"/>
        <v>45838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"Ломско пиво" АД</v>
      </c>
      <c r="B848" s="609" t="str">
        <f t="shared" si="52"/>
        <v>111008825</v>
      </c>
      <c r="C848" s="613">
        <f t="shared" si="53"/>
        <v>45838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"Ломско пиво" АД</v>
      </c>
      <c r="B849" s="609" t="str">
        <f t="shared" si="52"/>
        <v>111008825</v>
      </c>
      <c r="C849" s="613">
        <f t="shared" si="53"/>
        <v>45838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"Ломско пиво" АД</v>
      </c>
      <c r="B850" s="609" t="str">
        <f t="shared" si="52"/>
        <v>111008825</v>
      </c>
      <c r="C850" s="613">
        <f t="shared" si="53"/>
        <v>45838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"Ломско пиво" АД</v>
      </c>
      <c r="B851" s="609" t="str">
        <f t="shared" si="52"/>
        <v>111008825</v>
      </c>
      <c r="C851" s="613">
        <f t="shared" si="53"/>
        <v>45838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"Ломско пиво" АД</v>
      </c>
      <c r="B852" s="609" t="str">
        <f t="shared" si="52"/>
        <v>111008825</v>
      </c>
      <c r="C852" s="613">
        <f t="shared" si="53"/>
        <v>45838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1526</v>
      </c>
    </row>
    <row r="853" spans="1:8">
      <c r="A853" s="609" t="str">
        <f t="shared" si="51"/>
        <v>"Ломско пиво" АД</v>
      </c>
      <c r="B853" s="609" t="str">
        <f t="shared" si="52"/>
        <v>111008825</v>
      </c>
      <c r="C853" s="613">
        <f t="shared" si="53"/>
        <v>45838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8164</v>
      </c>
    </row>
    <row r="854" spans="1:8">
      <c r="A854" s="609" t="str">
        <f t="shared" si="51"/>
        <v>"Ломско пиво" АД</v>
      </c>
      <c r="B854" s="609" t="str">
        <f t="shared" si="52"/>
        <v>111008825</v>
      </c>
      <c r="C854" s="613">
        <f t="shared" si="53"/>
        <v>45838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213</v>
      </c>
    </row>
    <row r="855" spans="1:8">
      <c r="A855" s="609" t="str">
        <f t="shared" si="51"/>
        <v>"Ломско пиво" АД</v>
      </c>
      <c r="B855" s="609" t="str">
        <f t="shared" si="52"/>
        <v>111008825</v>
      </c>
      <c r="C855" s="613">
        <f t="shared" si="53"/>
        <v>45838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331</v>
      </c>
    </row>
    <row r="856" spans="1:8">
      <c r="A856" s="609" t="str">
        <f t="shared" si="51"/>
        <v>"Ломско пиво" АД</v>
      </c>
      <c r="B856" s="609" t="str">
        <f t="shared" si="52"/>
        <v>111008825</v>
      </c>
      <c r="C856" s="613">
        <f t="shared" si="53"/>
        <v>45838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1364</v>
      </c>
    </row>
    <row r="857" spans="1:8">
      <c r="A857" s="609" t="str">
        <f t="shared" si="51"/>
        <v>"Ломско пиво" АД</v>
      </c>
      <c r="B857" s="609" t="str">
        <f t="shared" si="52"/>
        <v>111008825</v>
      </c>
      <c r="C857" s="613">
        <f t="shared" si="53"/>
        <v>45838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"Ломско пиво" АД</v>
      </c>
      <c r="B858" s="609" t="str">
        <f t="shared" si="52"/>
        <v>111008825</v>
      </c>
      <c r="C858" s="613">
        <f t="shared" si="53"/>
        <v>45838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248</v>
      </c>
    </row>
    <row r="859" spans="1:8">
      <c r="A859" s="609" t="str">
        <f t="shared" si="51"/>
        <v>"Ломско пиво" АД</v>
      </c>
      <c r="B859" s="609" t="str">
        <f t="shared" si="52"/>
        <v>111008825</v>
      </c>
      <c r="C859" s="613">
        <f t="shared" si="53"/>
        <v>45838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11846</v>
      </c>
    </row>
    <row r="860" spans="1:8">
      <c r="A860" s="609" t="str">
        <f t="shared" si="51"/>
        <v>"Ломско пиво" АД</v>
      </c>
      <c r="B860" s="609" t="str">
        <f t="shared" si="52"/>
        <v>111008825</v>
      </c>
      <c r="C860" s="613">
        <f t="shared" si="53"/>
        <v>45838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"Ломско пиво" АД</v>
      </c>
      <c r="B861" s="609" t="str">
        <f t="shared" si="52"/>
        <v>111008825</v>
      </c>
      <c r="C861" s="613">
        <f t="shared" si="53"/>
        <v>45838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"Ломско пиво" АД</v>
      </c>
      <c r="B862" s="609" t="str">
        <f t="shared" si="52"/>
        <v>111008825</v>
      </c>
      <c r="C862" s="613">
        <f t="shared" si="53"/>
        <v>45838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"Ломско пиво" АД</v>
      </c>
      <c r="B863" s="609" t="str">
        <f t="shared" si="52"/>
        <v>111008825</v>
      </c>
      <c r="C863" s="613">
        <f t="shared" si="53"/>
        <v>45838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15</v>
      </c>
    </row>
    <row r="864" spans="1:8">
      <c r="A864" s="609" t="str">
        <f t="shared" si="51"/>
        <v>"Ломско пиво" АД</v>
      </c>
      <c r="B864" s="609" t="str">
        <f t="shared" si="52"/>
        <v>111008825</v>
      </c>
      <c r="C864" s="613">
        <f t="shared" si="53"/>
        <v>45838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"Ломско пиво" АД</v>
      </c>
      <c r="B865" s="609" t="str">
        <f t="shared" si="52"/>
        <v>111008825</v>
      </c>
      <c r="C865" s="613">
        <f t="shared" si="53"/>
        <v>45838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"Ломско пиво" АД</v>
      </c>
      <c r="B866" s="609" t="str">
        <f t="shared" si="52"/>
        <v>111008825</v>
      </c>
      <c r="C866" s="613">
        <f t="shared" si="53"/>
        <v>45838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15</v>
      </c>
    </row>
    <row r="867" spans="1:8">
      <c r="A867" s="609" t="str">
        <f t="shared" si="51"/>
        <v>"Ломско пиво" АД</v>
      </c>
      <c r="B867" s="609" t="str">
        <f t="shared" si="52"/>
        <v>111008825</v>
      </c>
      <c r="C867" s="613">
        <f t="shared" si="53"/>
        <v>45838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"Ломско пиво" АД</v>
      </c>
      <c r="B868" s="609" t="str">
        <f t="shared" si="52"/>
        <v>111008825</v>
      </c>
      <c r="C868" s="613">
        <f t="shared" si="53"/>
        <v>45838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"Ломско пиво" АД</v>
      </c>
      <c r="B869" s="609" t="str">
        <f t="shared" si="52"/>
        <v>111008825</v>
      </c>
      <c r="C869" s="613">
        <f t="shared" si="53"/>
        <v>45838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"Ломско пиво" АД</v>
      </c>
      <c r="B870" s="609" t="str">
        <f t="shared" si="52"/>
        <v>111008825</v>
      </c>
      <c r="C870" s="613">
        <f t="shared" si="53"/>
        <v>45838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"Ломско пиво" АД</v>
      </c>
      <c r="B871" s="609" t="str">
        <f t="shared" si="52"/>
        <v>111008825</v>
      </c>
      <c r="C871" s="613">
        <f t="shared" si="53"/>
        <v>45838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"Ломско пиво" АД</v>
      </c>
      <c r="B872" s="609" t="str">
        <f t="shared" si="52"/>
        <v>111008825</v>
      </c>
      <c r="C872" s="613">
        <f t="shared" si="53"/>
        <v>45838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"Ломско пиво" АД</v>
      </c>
      <c r="B873" s="609" t="str">
        <f t="shared" si="52"/>
        <v>111008825</v>
      </c>
      <c r="C873" s="613">
        <f t="shared" si="53"/>
        <v>45838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"Ломско пиво" АД</v>
      </c>
      <c r="B874" s="609" t="str">
        <f t="shared" si="52"/>
        <v>111008825</v>
      </c>
      <c r="C874" s="613">
        <f t="shared" si="53"/>
        <v>45838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"Ломско пиво" АД</v>
      </c>
      <c r="B875" s="609" t="str">
        <f t="shared" si="52"/>
        <v>111008825</v>
      </c>
      <c r="C875" s="613">
        <f t="shared" si="53"/>
        <v>45838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"Ломско пиво" АД</v>
      </c>
      <c r="B876" s="609" t="str">
        <f t="shared" si="52"/>
        <v>111008825</v>
      </c>
      <c r="C876" s="613">
        <f t="shared" si="53"/>
        <v>45838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"Ломско пиво" АД</v>
      </c>
      <c r="B877" s="609" t="str">
        <f t="shared" si="52"/>
        <v>111008825</v>
      </c>
      <c r="C877" s="613">
        <f t="shared" si="53"/>
        <v>45838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"Ломско пиво" АД</v>
      </c>
      <c r="B878" s="609" t="str">
        <f t="shared" si="52"/>
        <v>111008825</v>
      </c>
      <c r="C878" s="613">
        <f t="shared" si="53"/>
        <v>45838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"Ломско пиво" АД</v>
      </c>
      <c r="B879" s="609" t="str">
        <f t="shared" si="52"/>
        <v>111008825</v>
      </c>
      <c r="C879" s="613">
        <f t="shared" si="53"/>
        <v>45838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"Ломско пиво" АД</v>
      </c>
      <c r="B880" s="609" t="str">
        <f t="shared" si="52"/>
        <v>111008825</v>
      </c>
      <c r="C880" s="613">
        <f t="shared" si="53"/>
        <v>45838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11861</v>
      </c>
    </row>
    <row r="881" spans="1:8">
      <c r="A881" s="609" t="str">
        <f t="shared" si="51"/>
        <v>"Ломско пиво" АД</v>
      </c>
      <c r="B881" s="609" t="str">
        <f t="shared" si="52"/>
        <v>111008825</v>
      </c>
      <c r="C881" s="613">
        <f t="shared" si="53"/>
        <v>45838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103</v>
      </c>
    </row>
    <row r="882" spans="1:8">
      <c r="A882" s="609" t="str">
        <f t="shared" si="51"/>
        <v>"Ломско пиво" АД</v>
      </c>
      <c r="B882" s="609" t="str">
        <f t="shared" si="52"/>
        <v>111008825</v>
      </c>
      <c r="C882" s="613">
        <f t="shared" si="53"/>
        <v>45838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3110</v>
      </c>
    </row>
    <row r="883" spans="1:8">
      <c r="A883" s="609" t="str">
        <f t="shared" si="51"/>
        <v>"Ломско пиво" АД</v>
      </c>
      <c r="B883" s="609" t="str">
        <f t="shared" si="52"/>
        <v>111008825</v>
      </c>
      <c r="C883" s="613">
        <f t="shared" si="53"/>
        <v>45838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3690</v>
      </c>
    </row>
    <row r="884" spans="1:8">
      <c r="A884" s="609" t="str">
        <f t="shared" si="51"/>
        <v>"Ломско пиво" АД</v>
      </c>
      <c r="B884" s="609" t="str">
        <f t="shared" si="52"/>
        <v>111008825</v>
      </c>
      <c r="C884" s="613">
        <f t="shared" si="53"/>
        <v>45838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505</v>
      </c>
    </row>
    <row r="885" spans="1:8">
      <c r="A885" s="609" t="str">
        <f t="shared" si="51"/>
        <v>"Ломско пиво" АД</v>
      </c>
      <c r="B885" s="609" t="str">
        <f t="shared" si="52"/>
        <v>111008825</v>
      </c>
      <c r="C885" s="613">
        <f t="shared" si="53"/>
        <v>45838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221</v>
      </c>
    </row>
    <row r="886" spans="1:8">
      <c r="A886" s="609" t="str">
        <f t="shared" si="51"/>
        <v>"Ломско пиво" АД</v>
      </c>
      <c r="B886" s="609" t="str">
        <f t="shared" si="52"/>
        <v>111008825</v>
      </c>
      <c r="C886" s="613">
        <f t="shared" si="53"/>
        <v>45838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38</v>
      </c>
    </row>
    <row r="887" spans="1:8">
      <c r="A887" s="609" t="str">
        <f t="shared" si="51"/>
        <v>"Ломско пиво" АД</v>
      </c>
      <c r="B887" s="609" t="str">
        <f t="shared" si="52"/>
        <v>111008825</v>
      </c>
      <c r="C887" s="613">
        <f t="shared" si="53"/>
        <v>45838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127</v>
      </c>
    </row>
    <row r="888" spans="1:8">
      <c r="A888" s="609" t="str">
        <f t="shared" si="51"/>
        <v>"Ломско пиво" АД</v>
      </c>
      <c r="B888" s="609" t="str">
        <f t="shared" si="52"/>
        <v>111008825</v>
      </c>
      <c r="C888" s="613">
        <f t="shared" si="53"/>
        <v>45838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34</v>
      </c>
    </row>
    <row r="889" spans="1:8">
      <c r="A889" s="609" t="str">
        <f t="shared" si="51"/>
        <v>"Ломско пиво" АД</v>
      </c>
      <c r="B889" s="609" t="str">
        <f t="shared" si="52"/>
        <v>111008825</v>
      </c>
      <c r="C889" s="613">
        <f t="shared" si="53"/>
        <v>45838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7828</v>
      </c>
    </row>
    <row r="890" spans="1:8">
      <c r="A890" s="609" t="str">
        <f t="shared" si="51"/>
        <v>"Ломско пиво" АД</v>
      </c>
      <c r="B890" s="609" t="str">
        <f t="shared" si="52"/>
        <v>111008825</v>
      </c>
      <c r="C890" s="613">
        <f t="shared" si="53"/>
        <v>45838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0</v>
      </c>
    </row>
    <row r="891" spans="1:8">
      <c r="A891" s="609" t="str">
        <f t="shared" si="51"/>
        <v>"Ломско пиво" АД</v>
      </c>
      <c r="B891" s="609" t="str">
        <f t="shared" si="52"/>
        <v>111008825</v>
      </c>
      <c r="C891" s="613">
        <f t="shared" si="53"/>
        <v>45838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"Ломско пиво" АД</v>
      </c>
      <c r="B892" s="609" t="str">
        <f t="shared" si="52"/>
        <v>111008825</v>
      </c>
      <c r="C892" s="613">
        <f t="shared" si="53"/>
        <v>45838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"Ломско пиво" АД</v>
      </c>
      <c r="B893" s="609" t="str">
        <f t="shared" si="52"/>
        <v>111008825</v>
      </c>
      <c r="C893" s="613">
        <f t="shared" si="53"/>
        <v>45838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1</v>
      </c>
    </row>
    <row r="894" spans="1:8">
      <c r="A894" s="609" t="str">
        <f t="shared" si="51"/>
        <v>"Ломско пиво" АД</v>
      </c>
      <c r="B894" s="609" t="str">
        <f t="shared" si="52"/>
        <v>111008825</v>
      </c>
      <c r="C894" s="613">
        <f t="shared" si="53"/>
        <v>45838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"Ломско пиво" АД</v>
      </c>
      <c r="B895" s="609" t="str">
        <f t="shared" si="52"/>
        <v>111008825</v>
      </c>
      <c r="C895" s="613">
        <f t="shared" si="53"/>
        <v>45838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45</v>
      </c>
    </row>
    <row r="896" spans="1:8">
      <c r="A896" s="609" t="str">
        <f t="shared" si="51"/>
        <v>"Ломско пиво" АД</v>
      </c>
      <c r="B896" s="609" t="str">
        <f t="shared" si="52"/>
        <v>111008825</v>
      </c>
      <c r="C896" s="613">
        <f t="shared" si="53"/>
        <v>45838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46</v>
      </c>
    </row>
    <row r="897" spans="1:8">
      <c r="A897" s="609" t="str">
        <f t="shared" si="51"/>
        <v>"Ломско пиво" АД</v>
      </c>
      <c r="B897" s="609" t="str">
        <f t="shared" si="52"/>
        <v>111008825</v>
      </c>
      <c r="C897" s="613">
        <f t="shared" si="53"/>
        <v>45838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2</v>
      </c>
    </row>
    <row r="898" spans="1:8">
      <c r="A898" s="609" t="str">
        <f t="shared" si="51"/>
        <v>"Ломско пиво" АД</v>
      </c>
      <c r="B898" s="609" t="str">
        <f t="shared" si="52"/>
        <v>111008825</v>
      </c>
      <c r="C898" s="613">
        <f t="shared" si="53"/>
        <v>45838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0</v>
      </c>
    </row>
    <row r="899" spans="1:8">
      <c r="A899" s="609" t="str">
        <f t="shared" si="51"/>
        <v>"Ломско пиво" АД</v>
      </c>
      <c r="B899" s="609" t="str">
        <f t="shared" si="52"/>
        <v>111008825</v>
      </c>
      <c r="C899" s="613">
        <f t="shared" si="53"/>
        <v>45838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"Ломско пиво" АД</v>
      </c>
      <c r="B900" s="609" t="str">
        <f t="shared" si="52"/>
        <v>111008825</v>
      </c>
      <c r="C900" s="613">
        <f t="shared" si="53"/>
        <v>45838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"Ломско пиво" АД</v>
      </c>
      <c r="B901" s="609" t="str">
        <f t="shared" si="52"/>
        <v>111008825</v>
      </c>
      <c r="C901" s="613">
        <f t="shared" si="53"/>
        <v>45838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2</v>
      </c>
    </row>
    <row r="902" spans="1:8">
      <c r="A902" s="609" t="str">
        <f t="shared" si="51"/>
        <v>"Ломско пиво" АД</v>
      </c>
      <c r="B902" s="609" t="str">
        <f t="shared" si="52"/>
        <v>111008825</v>
      </c>
      <c r="C902" s="613">
        <f t="shared" si="53"/>
        <v>45838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"Ломско пиво" АД</v>
      </c>
      <c r="B903" s="609" t="str">
        <f t="shared" si="52"/>
        <v>111008825</v>
      </c>
      <c r="C903" s="613">
        <f t="shared" si="53"/>
        <v>45838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"Ломско пиво" АД</v>
      </c>
      <c r="B904" s="609" t="str">
        <f t="shared" si="52"/>
        <v>111008825</v>
      </c>
      <c r="C904" s="613">
        <f t="shared" si="53"/>
        <v>45838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"Ломско пиво" АД</v>
      </c>
      <c r="B905" s="609" t="str">
        <f t="shared" si="52"/>
        <v>111008825</v>
      </c>
      <c r="C905" s="613">
        <f t="shared" si="53"/>
        <v>45838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"Ломско пиво" АД</v>
      </c>
      <c r="B906" s="609" t="str">
        <f t="shared" si="52"/>
        <v>111008825</v>
      </c>
      <c r="C906" s="613">
        <f t="shared" si="53"/>
        <v>45838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"Ломско пиво" АД</v>
      </c>
      <c r="B907" s="609" t="str">
        <f t="shared" si="52"/>
        <v>111008825</v>
      </c>
      <c r="C907" s="613">
        <f t="shared" si="53"/>
        <v>45838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"Ломско пиво" АД</v>
      </c>
      <c r="B908" s="609" t="str">
        <f t="shared" si="52"/>
        <v>111008825</v>
      </c>
      <c r="C908" s="613">
        <f t="shared" si="53"/>
        <v>45838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2</v>
      </c>
    </row>
    <row r="909" spans="1:8">
      <c r="A909" s="609" t="str">
        <f t="shared" si="51"/>
        <v>"Ломско пиво" АД</v>
      </c>
      <c r="B909" s="609" t="str">
        <f t="shared" si="52"/>
        <v>111008825</v>
      </c>
      <c r="C909" s="613">
        <f t="shared" si="53"/>
        <v>45838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"Ломско пиво" АД</v>
      </c>
      <c r="B910" s="609" t="str">
        <f t="shared" si="52"/>
        <v>111008825</v>
      </c>
      <c r="C910" s="613">
        <f t="shared" si="53"/>
        <v>45838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7876</v>
      </c>
    </row>
    <row r="911" spans="1:8" s="432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"Ломско пиво" АД</v>
      </c>
      <c r="B912" s="609" t="str">
        <f t="shared" ref="B912:B975" si="55">pdeBulstat</f>
        <v>111008825</v>
      </c>
      <c r="C912" s="613">
        <f t="shared" ref="C912:C975" si="56">endDate</f>
        <v>45838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"Ломско пиво" АД</v>
      </c>
      <c r="B913" s="609" t="str">
        <f t="shared" si="55"/>
        <v>111008825</v>
      </c>
      <c r="C913" s="613">
        <f t="shared" si="56"/>
        <v>45838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"Ломско пиво" АД</v>
      </c>
      <c r="B914" s="609" t="str">
        <f t="shared" si="55"/>
        <v>111008825</v>
      </c>
      <c r="C914" s="613">
        <f t="shared" si="56"/>
        <v>45838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"Ломско пиво" АД</v>
      </c>
      <c r="B915" s="609" t="str">
        <f t="shared" si="55"/>
        <v>111008825</v>
      </c>
      <c r="C915" s="613">
        <f t="shared" si="56"/>
        <v>45838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"Ломско пиво" АД</v>
      </c>
      <c r="B916" s="609" t="str">
        <f t="shared" si="55"/>
        <v>111008825</v>
      </c>
      <c r="C916" s="613">
        <f t="shared" si="56"/>
        <v>45838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"Ломско пиво" АД</v>
      </c>
      <c r="B917" s="609" t="str">
        <f t="shared" si="55"/>
        <v>111008825</v>
      </c>
      <c r="C917" s="613">
        <f t="shared" si="56"/>
        <v>45838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626</v>
      </c>
    </row>
    <row r="918" spans="1:8">
      <c r="A918" s="609" t="str">
        <f t="shared" si="54"/>
        <v>"Ломско пиво" АД</v>
      </c>
      <c r="B918" s="609" t="str">
        <f t="shared" si="55"/>
        <v>111008825</v>
      </c>
      <c r="C918" s="613">
        <f t="shared" si="56"/>
        <v>45838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"Ломско пиво" АД</v>
      </c>
      <c r="B919" s="609" t="str">
        <f t="shared" si="55"/>
        <v>111008825</v>
      </c>
      <c r="C919" s="613">
        <f t="shared" si="56"/>
        <v>45838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"Ломско пиво" АД</v>
      </c>
      <c r="B920" s="609" t="str">
        <f t="shared" si="55"/>
        <v>111008825</v>
      </c>
      <c r="C920" s="613">
        <f t="shared" si="56"/>
        <v>45838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"Ломско пиво" АД</v>
      </c>
      <c r="B921" s="609" t="str">
        <f t="shared" si="55"/>
        <v>111008825</v>
      </c>
      <c r="C921" s="613">
        <f t="shared" si="56"/>
        <v>45838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626</v>
      </c>
    </row>
    <row r="922" spans="1:8">
      <c r="A922" s="609" t="str">
        <f t="shared" si="54"/>
        <v>"Ломско пиво" АД</v>
      </c>
      <c r="B922" s="609" t="str">
        <f t="shared" si="55"/>
        <v>111008825</v>
      </c>
      <c r="C922" s="613">
        <f t="shared" si="56"/>
        <v>45838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"Ломско пиво" АД</v>
      </c>
      <c r="B923" s="609" t="str">
        <f t="shared" si="55"/>
        <v>111008825</v>
      </c>
      <c r="C923" s="613">
        <f t="shared" si="56"/>
        <v>45838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0</v>
      </c>
    </row>
    <row r="924" spans="1:8">
      <c r="A924" s="609" t="str">
        <f t="shared" si="54"/>
        <v>"Ломско пиво" АД</v>
      </c>
      <c r="B924" s="609" t="str">
        <f t="shared" si="55"/>
        <v>111008825</v>
      </c>
      <c r="C924" s="613">
        <f t="shared" si="56"/>
        <v>45838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0</v>
      </c>
    </row>
    <row r="925" spans="1:8">
      <c r="A925" s="609" t="str">
        <f t="shared" si="54"/>
        <v>"Ломско пиво" АД</v>
      </c>
      <c r="B925" s="609" t="str">
        <f t="shared" si="55"/>
        <v>111008825</v>
      </c>
      <c r="C925" s="613">
        <f t="shared" si="56"/>
        <v>45838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"Ломско пиво" АД</v>
      </c>
      <c r="B926" s="609" t="str">
        <f t="shared" si="55"/>
        <v>111008825</v>
      </c>
      <c r="C926" s="613">
        <f t="shared" si="56"/>
        <v>45838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0</v>
      </c>
    </row>
    <row r="927" spans="1:8">
      <c r="A927" s="609" t="str">
        <f t="shared" si="54"/>
        <v>"Ломско пиво" АД</v>
      </c>
      <c r="B927" s="609" t="str">
        <f t="shared" si="55"/>
        <v>111008825</v>
      </c>
      <c r="C927" s="613">
        <f t="shared" si="56"/>
        <v>45838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287</v>
      </c>
    </row>
    <row r="928" spans="1:8">
      <c r="A928" s="609" t="str">
        <f t="shared" si="54"/>
        <v>"Ломско пиво" АД</v>
      </c>
      <c r="B928" s="609" t="str">
        <f t="shared" si="55"/>
        <v>111008825</v>
      </c>
      <c r="C928" s="613">
        <f t="shared" si="56"/>
        <v>45838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51</v>
      </c>
    </row>
    <row r="929" spans="1:8">
      <c r="A929" s="609" t="str">
        <f t="shared" si="54"/>
        <v>"Ломско пиво" АД</v>
      </c>
      <c r="B929" s="609" t="str">
        <f t="shared" si="55"/>
        <v>111008825</v>
      </c>
      <c r="C929" s="613">
        <f t="shared" si="56"/>
        <v>45838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"Ломско пиво" АД</v>
      </c>
      <c r="B930" s="609" t="str">
        <f t="shared" si="55"/>
        <v>111008825</v>
      </c>
      <c r="C930" s="613">
        <f t="shared" si="56"/>
        <v>45838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"Ломско пиво" АД</v>
      </c>
      <c r="B931" s="609" t="str">
        <f t="shared" si="55"/>
        <v>111008825</v>
      </c>
      <c r="C931" s="613">
        <f t="shared" si="56"/>
        <v>45838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"Ломско пиво" АД</v>
      </c>
      <c r="B932" s="609" t="str">
        <f t="shared" si="55"/>
        <v>111008825</v>
      </c>
      <c r="C932" s="613">
        <f t="shared" si="56"/>
        <v>45838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"Ломско пиво" АД</v>
      </c>
      <c r="B933" s="609" t="str">
        <f t="shared" si="55"/>
        <v>111008825</v>
      </c>
      <c r="C933" s="613">
        <f t="shared" si="56"/>
        <v>45838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"Ломско пиво" АД</v>
      </c>
      <c r="B934" s="609" t="str">
        <f t="shared" si="55"/>
        <v>111008825</v>
      </c>
      <c r="C934" s="613">
        <f t="shared" si="56"/>
        <v>45838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"Ломско пиво" АД</v>
      </c>
      <c r="B935" s="609" t="str">
        <f t="shared" si="55"/>
        <v>111008825</v>
      </c>
      <c r="C935" s="613">
        <f t="shared" si="56"/>
        <v>45838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"Ломско пиво" АД</v>
      </c>
      <c r="B936" s="609" t="str">
        <f t="shared" si="55"/>
        <v>111008825</v>
      </c>
      <c r="C936" s="613">
        <f t="shared" si="56"/>
        <v>45838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"Ломско пиво" АД</v>
      </c>
      <c r="B937" s="609" t="str">
        <f t="shared" si="55"/>
        <v>111008825</v>
      </c>
      <c r="C937" s="613">
        <f t="shared" si="56"/>
        <v>45838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153</v>
      </c>
    </row>
    <row r="938" spans="1:8">
      <c r="A938" s="609" t="str">
        <f t="shared" si="54"/>
        <v>"Ломско пиво" АД</v>
      </c>
      <c r="B938" s="609" t="str">
        <f t="shared" si="55"/>
        <v>111008825</v>
      </c>
      <c r="C938" s="613">
        <f t="shared" si="56"/>
        <v>45838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"Ломско пиво" АД</v>
      </c>
      <c r="B939" s="609" t="str">
        <f t="shared" si="55"/>
        <v>111008825</v>
      </c>
      <c r="C939" s="613">
        <f t="shared" si="56"/>
        <v>45838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"Ломско пиво" АД</v>
      </c>
      <c r="B940" s="609" t="str">
        <f t="shared" si="55"/>
        <v>111008825</v>
      </c>
      <c r="C940" s="613">
        <f t="shared" si="56"/>
        <v>45838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"Ломско пиво" АД</v>
      </c>
      <c r="B941" s="609" t="str">
        <f t="shared" si="55"/>
        <v>111008825</v>
      </c>
      <c r="C941" s="613">
        <f t="shared" si="56"/>
        <v>45838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153</v>
      </c>
    </row>
    <row r="942" spans="1:8">
      <c r="A942" s="609" t="str">
        <f t="shared" si="54"/>
        <v>"Ломско пиво" АД</v>
      </c>
      <c r="B942" s="609" t="str">
        <f t="shared" si="55"/>
        <v>111008825</v>
      </c>
      <c r="C942" s="613">
        <f t="shared" si="56"/>
        <v>45838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491</v>
      </c>
    </row>
    <row r="943" spans="1:8">
      <c r="A943" s="609" t="str">
        <f t="shared" si="54"/>
        <v>"Ломско пиво" АД</v>
      </c>
      <c r="B943" s="609" t="str">
        <f t="shared" si="55"/>
        <v>111008825</v>
      </c>
      <c r="C943" s="613">
        <f t="shared" si="56"/>
        <v>45838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1117</v>
      </c>
    </row>
    <row r="944" spans="1:8">
      <c r="A944" s="609" t="str">
        <f t="shared" si="54"/>
        <v>"Ломско пиво" АД</v>
      </c>
      <c r="B944" s="609" t="str">
        <f t="shared" si="55"/>
        <v>111008825</v>
      </c>
      <c r="C944" s="613">
        <f t="shared" si="56"/>
        <v>45838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"Ломско пиво" АД</v>
      </c>
      <c r="B945" s="609" t="str">
        <f t="shared" si="55"/>
        <v>111008825</v>
      </c>
      <c r="C945" s="613">
        <f t="shared" si="56"/>
        <v>45838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"Ломско пиво" АД</v>
      </c>
      <c r="B946" s="609" t="str">
        <f t="shared" si="55"/>
        <v>111008825</v>
      </c>
      <c r="C946" s="613">
        <f t="shared" si="56"/>
        <v>45838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"Ломско пиво" АД</v>
      </c>
      <c r="B947" s="609" t="str">
        <f t="shared" si="55"/>
        <v>111008825</v>
      </c>
      <c r="C947" s="613">
        <f t="shared" si="56"/>
        <v>45838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"Ломско пиво" АД</v>
      </c>
      <c r="B948" s="609" t="str">
        <f t="shared" si="55"/>
        <v>111008825</v>
      </c>
      <c r="C948" s="613">
        <f t="shared" si="56"/>
        <v>45838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"Ломско пиво" АД</v>
      </c>
      <c r="B949" s="609" t="str">
        <f t="shared" si="55"/>
        <v>111008825</v>
      </c>
      <c r="C949" s="613">
        <f t="shared" si="56"/>
        <v>45838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"Ломско пиво" АД</v>
      </c>
      <c r="B950" s="609" t="str">
        <f t="shared" si="55"/>
        <v>111008825</v>
      </c>
      <c r="C950" s="613">
        <f t="shared" si="56"/>
        <v>45838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"Ломско пиво" АД</v>
      </c>
      <c r="B951" s="609" t="str">
        <f t="shared" si="55"/>
        <v>111008825</v>
      </c>
      <c r="C951" s="613">
        <f t="shared" si="56"/>
        <v>45838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"Ломско пиво" АД</v>
      </c>
      <c r="B952" s="609" t="str">
        <f t="shared" si="55"/>
        <v>111008825</v>
      </c>
      <c r="C952" s="613">
        <f t="shared" si="56"/>
        <v>45838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"Ломско пиво" АД</v>
      </c>
      <c r="B953" s="609" t="str">
        <f t="shared" si="55"/>
        <v>111008825</v>
      </c>
      <c r="C953" s="613">
        <f t="shared" si="56"/>
        <v>45838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"Ломско пиво" АД</v>
      </c>
      <c r="B954" s="609" t="str">
        <f t="shared" si="55"/>
        <v>111008825</v>
      </c>
      <c r="C954" s="613">
        <f t="shared" si="56"/>
        <v>45838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"Ломско пиво" АД</v>
      </c>
      <c r="B955" s="609" t="str">
        <f t="shared" si="55"/>
        <v>111008825</v>
      </c>
      <c r="C955" s="613">
        <f t="shared" si="56"/>
        <v>45838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0</v>
      </c>
    </row>
    <row r="956" spans="1:8">
      <c r="A956" s="609" t="str">
        <f t="shared" si="54"/>
        <v>"Ломско пиво" АД</v>
      </c>
      <c r="B956" s="609" t="str">
        <f t="shared" si="55"/>
        <v>111008825</v>
      </c>
      <c r="C956" s="613">
        <f t="shared" si="56"/>
        <v>45838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0</v>
      </c>
    </row>
    <row r="957" spans="1:8">
      <c r="A957" s="609" t="str">
        <f t="shared" si="54"/>
        <v>"Ломско пиво" АД</v>
      </c>
      <c r="B957" s="609" t="str">
        <f t="shared" si="55"/>
        <v>111008825</v>
      </c>
      <c r="C957" s="613">
        <f t="shared" si="56"/>
        <v>45838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"Ломско пиво" АД</v>
      </c>
      <c r="B958" s="609" t="str">
        <f t="shared" si="55"/>
        <v>111008825</v>
      </c>
      <c r="C958" s="613">
        <f t="shared" si="56"/>
        <v>45838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0</v>
      </c>
    </row>
    <row r="959" spans="1:8">
      <c r="A959" s="609" t="str">
        <f t="shared" si="54"/>
        <v>"Ломско пиво" АД</v>
      </c>
      <c r="B959" s="609" t="str">
        <f t="shared" si="55"/>
        <v>111008825</v>
      </c>
      <c r="C959" s="613">
        <f t="shared" si="56"/>
        <v>45838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74</v>
      </c>
    </row>
    <row r="960" spans="1:8">
      <c r="A960" s="609" t="str">
        <f t="shared" si="54"/>
        <v>"Ломско пиво" АД</v>
      </c>
      <c r="B960" s="609" t="str">
        <f t="shared" si="55"/>
        <v>111008825</v>
      </c>
      <c r="C960" s="613">
        <f t="shared" si="56"/>
        <v>45838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42</v>
      </c>
    </row>
    <row r="961" spans="1:8">
      <c r="A961" s="609" t="str">
        <f t="shared" si="54"/>
        <v>"Ломско пиво" АД</v>
      </c>
      <c r="B961" s="609" t="str">
        <f t="shared" si="55"/>
        <v>111008825</v>
      </c>
      <c r="C961" s="613">
        <f t="shared" si="56"/>
        <v>45838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"Ломско пиво" АД</v>
      </c>
      <c r="B962" s="609" t="str">
        <f t="shared" si="55"/>
        <v>111008825</v>
      </c>
      <c r="C962" s="613">
        <f t="shared" si="56"/>
        <v>45838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"Ломско пиво" АД</v>
      </c>
      <c r="B963" s="609" t="str">
        <f t="shared" si="55"/>
        <v>111008825</v>
      </c>
      <c r="C963" s="613">
        <f t="shared" si="56"/>
        <v>45838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"Ломско пиво" АД</v>
      </c>
      <c r="B964" s="609" t="str">
        <f t="shared" si="55"/>
        <v>111008825</v>
      </c>
      <c r="C964" s="613">
        <f t="shared" si="56"/>
        <v>45838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"Ломско пиво" АД</v>
      </c>
      <c r="B965" s="609" t="str">
        <f t="shared" si="55"/>
        <v>111008825</v>
      </c>
      <c r="C965" s="613">
        <f t="shared" si="56"/>
        <v>45838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"Ломско пиво" АД</v>
      </c>
      <c r="B966" s="609" t="str">
        <f t="shared" si="55"/>
        <v>111008825</v>
      </c>
      <c r="C966" s="613">
        <f t="shared" si="56"/>
        <v>45838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"Ломско пиво" АД</v>
      </c>
      <c r="B967" s="609" t="str">
        <f t="shared" si="55"/>
        <v>111008825</v>
      </c>
      <c r="C967" s="613">
        <f t="shared" si="56"/>
        <v>45838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"Ломско пиво" АД</v>
      </c>
      <c r="B968" s="609" t="str">
        <f t="shared" si="55"/>
        <v>111008825</v>
      </c>
      <c r="C968" s="613">
        <f t="shared" si="56"/>
        <v>45838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"Ломско пиво" АД</v>
      </c>
      <c r="B969" s="609" t="str">
        <f t="shared" si="55"/>
        <v>111008825</v>
      </c>
      <c r="C969" s="613">
        <f t="shared" si="56"/>
        <v>45838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144</v>
      </c>
    </row>
    <row r="970" spans="1:8">
      <c r="A970" s="609" t="str">
        <f t="shared" si="54"/>
        <v>"Ломско пиво" АД</v>
      </c>
      <c r="B970" s="609" t="str">
        <f t="shared" si="55"/>
        <v>111008825</v>
      </c>
      <c r="C970" s="613">
        <f t="shared" si="56"/>
        <v>45838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"Ломско пиво" АД</v>
      </c>
      <c r="B971" s="609" t="str">
        <f t="shared" si="55"/>
        <v>111008825</v>
      </c>
      <c r="C971" s="613">
        <f t="shared" si="56"/>
        <v>45838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"Ломско пиво" АД</v>
      </c>
      <c r="B972" s="609" t="str">
        <f t="shared" si="55"/>
        <v>111008825</v>
      </c>
      <c r="C972" s="613">
        <f t="shared" si="56"/>
        <v>45838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"Ломско пиво" АД</v>
      </c>
      <c r="B973" s="609" t="str">
        <f t="shared" si="55"/>
        <v>111008825</v>
      </c>
      <c r="C973" s="613">
        <f t="shared" si="56"/>
        <v>45838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144</v>
      </c>
    </row>
    <row r="974" spans="1:8">
      <c r="A974" s="609" t="str">
        <f t="shared" si="54"/>
        <v>"Ломско пиво" АД</v>
      </c>
      <c r="B974" s="609" t="str">
        <f t="shared" si="55"/>
        <v>111008825</v>
      </c>
      <c r="C974" s="613">
        <f t="shared" si="56"/>
        <v>45838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260</v>
      </c>
    </row>
    <row r="975" spans="1:8">
      <c r="A975" s="609" t="str">
        <f t="shared" si="54"/>
        <v>"Ломско пиво" АД</v>
      </c>
      <c r="B975" s="609" t="str">
        <f t="shared" si="55"/>
        <v>111008825</v>
      </c>
      <c r="C975" s="613">
        <f t="shared" si="56"/>
        <v>45838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260</v>
      </c>
    </row>
    <row r="976" spans="1:8">
      <c r="A976" s="609" t="str">
        <f t="shared" ref="A976:A1039" si="57">pdeName</f>
        <v>"Ломско пиво" АД</v>
      </c>
      <c r="B976" s="609" t="str">
        <f t="shared" ref="B976:B1039" si="58">pdeBulstat</f>
        <v>111008825</v>
      </c>
      <c r="C976" s="613">
        <f t="shared" ref="C976:C1039" si="59">endDate</f>
        <v>45838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"Ломско пиво" АД</v>
      </c>
      <c r="B977" s="609" t="str">
        <f t="shared" si="58"/>
        <v>111008825</v>
      </c>
      <c r="C977" s="613">
        <f t="shared" si="59"/>
        <v>45838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"Ломско пиво" АД</v>
      </c>
      <c r="B978" s="609" t="str">
        <f t="shared" si="58"/>
        <v>111008825</v>
      </c>
      <c r="C978" s="613">
        <f t="shared" si="59"/>
        <v>45838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"Ломско пиво" АД</v>
      </c>
      <c r="B979" s="609" t="str">
        <f t="shared" si="58"/>
        <v>111008825</v>
      </c>
      <c r="C979" s="613">
        <f t="shared" si="59"/>
        <v>45838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"Ломско пиво" АД</v>
      </c>
      <c r="B980" s="609" t="str">
        <f t="shared" si="58"/>
        <v>111008825</v>
      </c>
      <c r="C980" s="613">
        <f t="shared" si="59"/>
        <v>45838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"Ломско пиво" АД</v>
      </c>
      <c r="B981" s="609" t="str">
        <f t="shared" si="58"/>
        <v>111008825</v>
      </c>
      <c r="C981" s="613">
        <f t="shared" si="59"/>
        <v>45838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626</v>
      </c>
    </row>
    <row r="982" spans="1:8">
      <c r="A982" s="609" t="str">
        <f t="shared" si="57"/>
        <v>"Ломско пиво" АД</v>
      </c>
      <c r="B982" s="609" t="str">
        <f t="shared" si="58"/>
        <v>111008825</v>
      </c>
      <c r="C982" s="613">
        <f t="shared" si="59"/>
        <v>45838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"Ломско пиво" АД</v>
      </c>
      <c r="B983" s="609" t="str">
        <f t="shared" si="58"/>
        <v>111008825</v>
      </c>
      <c r="C983" s="613">
        <f t="shared" si="59"/>
        <v>45838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"Ломско пиво" АД</v>
      </c>
      <c r="B984" s="609" t="str">
        <f t="shared" si="58"/>
        <v>111008825</v>
      </c>
      <c r="C984" s="613">
        <f t="shared" si="59"/>
        <v>45838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"Ломско пиво" АД</v>
      </c>
      <c r="B985" s="609" t="str">
        <f t="shared" si="58"/>
        <v>111008825</v>
      </c>
      <c r="C985" s="613">
        <f t="shared" si="59"/>
        <v>45838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626</v>
      </c>
    </row>
    <row r="986" spans="1:8">
      <c r="A986" s="609" t="str">
        <f t="shared" si="57"/>
        <v>"Ломско пиво" АД</v>
      </c>
      <c r="B986" s="609" t="str">
        <f t="shared" si="58"/>
        <v>111008825</v>
      </c>
      <c r="C986" s="613">
        <f t="shared" si="59"/>
        <v>45838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"Ломско пиво" АД</v>
      </c>
      <c r="B987" s="609" t="str">
        <f t="shared" si="58"/>
        <v>111008825</v>
      </c>
      <c r="C987" s="613">
        <f t="shared" si="59"/>
        <v>45838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"Ломско пиво" АД</v>
      </c>
      <c r="B988" s="609" t="str">
        <f t="shared" si="58"/>
        <v>111008825</v>
      </c>
      <c r="C988" s="613">
        <f t="shared" si="59"/>
        <v>45838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"Ломско пиво" АД</v>
      </c>
      <c r="B989" s="609" t="str">
        <f t="shared" si="58"/>
        <v>111008825</v>
      </c>
      <c r="C989" s="613">
        <f t="shared" si="59"/>
        <v>45838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"Ломско пиво" АД</v>
      </c>
      <c r="B990" s="609" t="str">
        <f t="shared" si="58"/>
        <v>111008825</v>
      </c>
      <c r="C990" s="613">
        <f t="shared" si="59"/>
        <v>45838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"Ломско пиво" АД</v>
      </c>
      <c r="B991" s="609" t="str">
        <f t="shared" si="58"/>
        <v>111008825</v>
      </c>
      <c r="C991" s="613">
        <f t="shared" si="59"/>
        <v>45838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213</v>
      </c>
    </row>
    <row r="992" spans="1:8">
      <c r="A992" s="609" t="str">
        <f t="shared" si="57"/>
        <v>"Ломско пиво" АД</v>
      </c>
      <c r="B992" s="609" t="str">
        <f t="shared" si="58"/>
        <v>111008825</v>
      </c>
      <c r="C992" s="613">
        <f t="shared" si="59"/>
        <v>45838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9</v>
      </c>
    </row>
    <row r="993" spans="1:8">
      <c r="A993" s="609" t="str">
        <f t="shared" si="57"/>
        <v>"Ломско пиво" АД</v>
      </c>
      <c r="B993" s="609" t="str">
        <f t="shared" si="58"/>
        <v>111008825</v>
      </c>
      <c r="C993" s="613">
        <f t="shared" si="59"/>
        <v>45838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"Ломско пиво" АД</v>
      </c>
      <c r="B994" s="609" t="str">
        <f t="shared" si="58"/>
        <v>111008825</v>
      </c>
      <c r="C994" s="613">
        <f t="shared" si="59"/>
        <v>45838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"Ломско пиво" АД</v>
      </c>
      <c r="B995" s="609" t="str">
        <f t="shared" si="58"/>
        <v>111008825</v>
      </c>
      <c r="C995" s="613">
        <f t="shared" si="59"/>
        <v>45838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"Ломско пиво" АД</v>
      </c>
      <c r="B996" s="609" t="str">
        <f t="shared" si="58"/>
        <v>111008825</v>
      </c>
      <c r="C996" s="613">
        <f t="shared" si="59"/>
        <v>45838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"Ломско пиво" АД</v>
      </c>
      <c r="B997" s="609" t="str">
        <f t="shared" si="58"/>
        <v>111008825</v>
      </c>
      <c r="C997" s="613">
        <f t="shared" si="59"/>
        <v>45838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"Ломско пиво" АД</v>
      </c>
      <c r="B998" s="609" t="str">
        <f t="shared" si="58"/>
        <v>111008825</v>
      </c>
      <c r="C998" s="613">
        <f t="shared" si="59"/>
        <v>45838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"Ломско пиво" АД</v>
      </c>
      <c r="B999" s="609" t="str">
        <f t="shared" si="58"/>
        <v>111008825</v>
      </c>
      <c r="C999" s="613">
        <f t="shared" si="59"/>
        <v>45838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"Ломско пиво" АД</v>
      </c>
      <c r="B1000" s="609" t="str">
        <f t="shared" si="58"/>
        <v>111008825</v>
      </c>
      <c r="C1000" s="613">
        <f t="shared" si="59"/>
        <v>45838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"Ломско пиво" АД</v>
      </c>
      <c r="B1001" s="609" t="str">
        <f t="shared" si="58"/>
        <v>111008825</v>
      </c>
      <c r="C1001" s="613">
        <f t="shared" si="59"/>
        <v>45838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9</v>
      </c>
    </row>
    <row r="1002" spans="1:8">
      <c r="A1002" s="609" t="str">
        <f t="shared" si="57"/>
        <v>"Ломско пиво" АД</v>
      </c>
      <c r="B1002" s="609" t="str">
        <f t="shared" si="58"/>
        <v>111008825</v>
      </c>
      <c r="C1002" s="613">
        <f t="shared" si="59"/>
        <v>45838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"Ломско пиво" АД</v>
      </c>
      <c r="B1003" s="609" t="str">
        <f t="shared" si="58"/>
        <v>111008825</v>
      </c>
      <c r="C1003" s="613">
        <f t="shared" si="59"/>
        <v>45838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"Ломско пиво" АД</v>
      </c>
      <c r="B1004" s="609" t="str">
        <f t="shared" si="58"/>
        <v>111008825</v>
      </c>
      <c r="C1004" s="613">
        <f t="shared" si="59"/>
        <v>45838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"Ломско пиво" АД</v>
      </c>
      <c r="B1005" s="609" t="str">
        <f t="shared" si="58"/>
        <v>111008825</v>
      </c>
      <c r="C1005" s="613">
        <f t="shared" si="59"/>
        <v>45838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9</v>
      </c>
    </row>
    <row r="1006" spans="1:8">
      <c r="A1006" s="609" t="str">
        <f t="shared" si="57"/>
        <v>"Ломско пиво" АД</v>
      </c>
      <c r="B1006" s="609" t="str">
        <f t="shared" si="58"/>
        <v>111008825</v>
      </c>
      <c r="C1006" s="613">
        <f t="shared" si="59"/>
        <v>45838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231</v>
      </c>
    </row>
    <row r="1007" spans="1:8">
      <c r="A1007" s="609" t="str">
        <f t="shared" si="57"/>
        <v>"Ломско пиво" АД</v>
      </c>
      <c r="B1007" s="609" t="str">
        <f t="shared" si="58"/>
        <v>111008825</v>
      </c>
      <c r="C1007" s="613">
        <f t="shared" si="59"/>
        <v>45838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857</v>
      </c>
    </row>
    <row r="1008" spans="1:8">
      <c r="A1008" s="609" t="str">
        <f t="shared" si="57"/>
        <v>"Ломско пиво" АД</v>
      </c>
      <c r="B1008" s="609" t="str">
        <f t="shared" si="58"/>
        <v>111008825</v>
      </c>
      <c r="C1008" s="613">
        <f t="shared" si="59"/>
        <v>45838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"Ломско пиво" АД</v>
      </c>
      <c r="B1009" s="609" t="str">
        <f t="shared" si="58"/>
        <v>111008825</v>
      </c>
      <c r="C1009" s="613">
        <f t="shared" si="59"/>
        <v>45838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"Ломско пиво" АД</v>
      </c>
      <c r="B1010" s="609" t="str">
        <f t="shared" si="58"/>
        <v>111008825</v>
      </c>
      <c r="C1010" s="613">
        <f t="shared" si="59"/>
        <v>45838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"Ломско пиво" АД</v>
      </c>
      <c r="B1011" s="609" t="str">
        <f t="shared" si="58"/>
        <v>111008825</v>
      </c>
      <c r="C1011" s="613">
        <f t="shared" si="59"/>
        <v>45838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"Ломско пиво" АД</v>
      </c>
      <c r="B1012" s="609" t="str">
        <f t="shared" si="58"/>
        <v>111008825</v>
      </c>
      <c r="C1012" s="613">
        <f t="shared" si="59"/>
        <v>45838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555</v>
      </c>
    </row>
    <row r="1013" spans="1:8">
      <c r="A1013" s="609" t="str">
        <f t="shared" si="57"/>
        <v>"Ломско пиво" АД</v>
      </c>
      <c r="B1013" s="609" t="str">
        <f t="shared" si="58"/>
        <v>111008825</v>
      </c>
      <c r="C1013" s="613">
        <f t="shared" si="59"/>
        <v>45838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555</v>
      </c>
    </row>
    <row r="1014" spans="1:8">
      <c r="A1014" s="609" t="str">
        <f t="shared" si="57"/>
        <v>"Ломско пиво" АД</v>
      </c>
      <c r="B1014" s="609" t="str">
        <f t="shared" si="58"/>
        <v>111008825</v>
      </c>
      <c r="C1014" s="613">
        <f t="shared" si="59"/>
        <v>45838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"Ломско пиво" АД</v>
      </c>
      <c r="B1015" s="609" t="str">
        <f t="shared" si="58"/>
        <v>111008825</v>
      </c>
      <c r="C1015" s="613">
        <f t="shared" si="59"/>
        <v>45838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"Ломско пиво" АД</v>
      </c>
      <c r="B1016" s="609" t="str">
        <f t="shared" si="58"/>
        <v>111008825</v>
      </c>
      <c r="C1016" s="613">
        <f t="shared" si="59"/>
        <v>45838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"Ломско пиво" АД</v>
      </c>
      <c r="B1017" s="609" t="str">
        <f t="shared" si="58"/>
        <v>111008825</v>
      </c>
      <c r="C1017" s="613">
        <f t="shared" si="59"/>
        <v>45838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"Ломско пиво" АД</v>
      </c>
      <c r="B1018" s="609" t="str">
        <f t="shared" si="58"/>
        <v>111008825</v>
      </c>
      <c r="C1018" s="613">
        <f t="shared" si="59"/>
        <v>45838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1236</v>
      </c>
    </row>
    <row r="1019" spans="1:8">
      <c r="A1019" s="609" t="str">
        <f t="shared" si="57"/>
        <v>"Ломско пиво" АД</v>
      </c>
      <c r="B1019" s="609" t="str">
        <f t="shared" si="58"/>
        <v>111008825</v>
      </c>
      <c r="C1019" s="613">
        <f t="shared" si="59"/>
        <v>45838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0</v>
      </c>
    </row>
    <row r="1020" spans="1:8">
      <c r="A1020" s="609" t="str">
        <f t="shared" si="57"/>
        <v>"Ломско пиво" АД</v>
      </c>
      <c r="B1020" s="609" t="str">
        <f t="shared" si="58"/>
        <v>111008825</v>
      </c>
      <c r="C1020" s="613">
        <f t="shared" si="59"/>
        <v>45838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33</v>
      </c>
    </row>
    <row r="1021" spans="1:8">
      <c r="A1021" s="609" t="str">
        <f t="shared" si="57"/>
        <v>"Ломско пиво" АД</v>
      </c>
      <c r="B1021" s="609" t="str">
        <f t="shared" si="58"/>
        <v>111008825</v>
      </c>
      <c r="C1021" s="613">
        <f t="shared" si="59"/>
        <v>45838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"Ломско пиво" АД</v>
      </c>
      <c r="B1022" s="609" t="str">
        <f t="shared" si="58"/>
        <v>111008825</v>
      </c>
      <c r="C1022" s="613">
        <f t="shared" si="59"/>
        <v>45838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1824</v>
      </c>
    </row>
    <row r="1023" spans="1:8">
      <c r="A1023" s="609" t="str">
        <f t="shared" si="57"/>
        <v>"Ломско пиво" АД</v>
      </c>
      <c r="B1023" s="609" t="str">
        <f t="shared" si="58"/>
        <v>111008825</v>
      </c>
      <c r="C1023" s="613">
        <f t="shared" si="59"/>
        <v>45838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149</v>
      </c>
    </row>
    <row r="1024" spans="1:8">
      <c r="A1024" s="609" t="str">
        <f t="shared" si="57"/>
        <v>"Ломско пиво" АД</v>
      </c>
      <c r="B1024" s="609" t="str">
        <f t="shared" si="58"/>
        <v>111008825</v>
      </c>
      <c r="C1024" s="613">
        <f t="shared" si="59"/>
        <v>45838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0</v>
      </c>
    </row>
    <row r="1025" spans="1:8">
      <c r="A1025" s="609" t="str">
        <f t="shared" si="57"/>
        <v>"Ломско пиво" АД</v>
      </c>
      <c r="B1025" s="609" t="str">
        <f t="shared" si="58"/>
        <v>111008825</v>
      </c>
      <c r="C1025" s="613">
        <f t="shared" si="59"/>
        <v>45838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"Ломско пиво" АД</v>
      </c>
      <c r="B1026" s="609" t="str">
        <f t="shared" si="58"/>
        <v>111008825</v>
      </c>
      <c r="C1026" s="613">
        <f t="shared" si="59"/>
        <v>45838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"Ломско пиво" АД</v>
      </c>
      <c r="B1027" s="609" t="str">
        <f t="shared" si="58"/>
        <v>111008825</v>
      </c>
      <c r="C1027" s="613">
        <f t="shared" si="59"/>
        <v>45838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0</v>
      </c>
    </row>
    <row r="1028" spans="1:8">
      <c r="A1028" s="609" t="str">
        <f t="shared" si="57"/>
        <v>"Ломско пиво" АД</v>
      </c>
      <c r="B1028" s="609" t="str">
        <f t="shared" si="58"/>
        <v>111008825</v>
      </c>
      <c r="C1028" s="613">
        <f t="shared" si="59"/>
        <v>45838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319</v>
      </c>
    </row>
    <row r="1029" spans="1:8">
      <c r="A1029" s="609" t="str">
        <f t="shared" si="57"/>
        <v>"Ломско пиво" АД</v>
      </c>
      <c r="B1029" s="609" t="str">
        <f t="shared" si="58"/>
        <v>111008825</v>
      </c>
      <c r="C1029" s="613">
        <f t="shared" si="59"/>
        <v>45838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319</v>
      </c>
    </row>
    <row r="1030" spans="1:8">
      <c r="A1030" s="609" t="str">
        <f t="shared" si="57"/>
        <v>"Ломско пиво" АД</v>
      </c>
      <c r="B1030" s="609" t="str">
        <f t="shared" si="58"/>
        <v>111008825</v>
      </c>
      <c r="C1030" s="613">
        <f t="shared" si="59"/>
        <v>45838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"Ломско пиво" АД</v>
      </c>
      <c r="B1031" s="609" t="str">
        <f t="shared" si="58"/>
        <v>111008825</v>
      </c>
      <c r="C1031" s="613">
        <f t="shared" si="59"/>
        <v>45838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"Ломско пиво" АД</v>
      </c>
      <c r="B1032" s="609" t="str">
        <f t="shared" si="58"/>
        <v>111008825</v>
      </c>
      <c r="C1032" s="613">
        <f t="shared" si="59"/>
        <v>45838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"Ломско пиво" АД</v>
      </c>
      <c r="B1033" s="609" t="str">
        <f t="shared" si="58"/>
        <v>111008825</v>
      </c>
      <c r="C1033" s="613">
        <f t="shared" si="59"/>
        <v>45838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261</v>
      </c>
    </row>
    <row r="1034" spans="1:8">
      <c r="A1034" s="609" t="str">
        <f t="shared" si="57"/>
        <v>"Ломско пиво" АД</v>
      </c>
      <c r="B1034" s="609" t="str">
        <f t="shared" si="58"/>
        <v>111008825</v>
      </c>
      <c r="C1034" s="613">
        <f t="shared" si="59"/>
        <v>45838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"Ломско пиво" АД</v>
      </c>
      <c r="B1035" s="609" t="str">
        <f t="shared" si="58"/>
        <v>111008825</v>
      </c>
      <c r="C1035" s="613">
        <f t="shared" si="59"/>
        <v>45838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0</v>
      </c>
    </row>
    <row r="1036" spans="1:8">
      <c r="A1036" s="609" t="str">
        <f t="shared" si="57"/>
        <v>"Ломско пиво" АД</v>
      </c>
      <c r="B1036" s="609" t="str">
        <f t="shared" si="58"/>
        <v>111008825</v>
      </c>
      <c r="C1036" s="613">
        <f t="shared" si="59"/>
        <v>45838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247</v>
      </c>
    </row>
    <row r="1037" spans="1:8">
      <c r="A1037" s="609" t="str">
        <f t="shared" si="57"/>
        <v>"Ломско пиво" АД</v>
      </c>
      <c r="B1037" s="609" t="str">
        <f t="shared" si="58"/>
        <v>111008825</v>
      </c>
      <c r="C1037" s="613">
        <f t="shared" si="59"/>
        <v>45838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14</v>
      </c>
    </row>
    <row r="1038" spans="1:8">
      <c r="A1038" s="609" t="str">
        <f t="shared" si="57"/>
        <v>"Ломско пиво" АД</v>
      </c>
      <c r="B1038" s="609" t="str">
        <f t="shared" si="58"/>
        <v>111008825</v>
      </c>
      <c r="C1038" s="613">
        <f t="shared" si="59"/>
        <v>45838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7481</v>
      </c>
    </row>
    <row r="1039" spans="1:8">
      <c r="A1039" s="609" t="str">
        <f t="shared" si="57"/>
        <v>"Ломско пиво" АД</v>
      </c>
      <c r="B1039" s="609" t="str">
        <f t="shared" si="58"/>
        <v>111008825</v>
      </c>
      <c r="C1039" s="613">
        <f t="shared" si="59"/>
        <v>45838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60</v>
      </c>
    </row>
    <row r="1040" spans="1:8">
      <c r="A1040" s="609" t="str">
        <f t="shared" ref="A1040:A1103" si="60">pdeName</f>
        <v>"Ломско пиво" АД</v>
      </c>
      <c r="B1040" s="609" t="str">
        <f t="shared" ref="B1040:B1103" si="61">pdeBulstat</f>
        <v>111008825</v>
      </c>
      <c r="C1040" s="613">
        <f t="shared" ref="C1040:C1103" si="62">endDate</f>
        <v>45838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4690</v>
      </c>
    </row>
    <row r="1041" spans="1:8">
      <c r="A1041" s="609" t="str">
        <f t="shared" si="60"/>
        <v>"Ломско пиво" АД</v>
      </c>
      <c r="B1041" s="609" t="str">
        <f t="shared" si="61"/>
        <v>111008825</v>
      </c>
      <c r="C1041" s="613">
        <f t="shared" si="62"/>
        <v>45838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"Ломско пиво" АД</v>
      </c>
      <c r="B1042" s="609" t="str">
        <f t="shared" si="61"/>
        <v>111008825</v>
      </c>
      <c r="C1042" s="613">
        <f t="shared" si="62"/>
        <v>45838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476</v>
      </c>
    </row>
    <row r="1043" spans="1:8">
      <c r="A1043" s="609" t="str">
        <f t="shared" si="60"/>
        <v>"Ломско пиво" АД</v>
      </c>
      <c r="B1043" s="609" t="str">
        <f t="shared" si="61"/>
        <v>111008825</v>
      </c>
      <c r="C1043" s="613">
        <f t="shared" si="62"/>
        <v>45838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1402</v>
      </c>
    </row>
    <row r="1044" spans="1:8">
      <c r="A1044" s="609" t="str">
        <f t="shared" si="60"/>
        <v>"Ломско пиво" АД</v>
      </c>
      <c r="B1044" s="609" t="str">
        <f t="shared" si="61"/>
        <v>111008825</v>
      </c>
      <c r="C1044" s="613">
        <f t="shared" si="62"/>
        <v>45838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"Ломско пиво" АД</v>
      </c>
      <c r="B1045" s="609" t="str">
        <f t="shared" si="61"/>
        <v>111008825</v>
      </c>
      <c r="C1045" s="613">
        <f t="shared" si="62"/>
        <v>45838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753</v>
      </c>
    </row>
    <row r="1046" spans="1:8">
      <c r="A1046" s="609" t="str">
        <f t="shared" si="60"/>
        <v>"Ломско пиво" АД</v>
      </c>
      <c r="B1046" s="609" t="str">
        <f t="shared" si="61"/>
        <v>111008825</v>
      </c>
      <c r="C1046" s="613">
        <f t="shared" si="62"/>
        <v>45838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649</v>
      </c>
    </row>
    <row r="1047" spans="1:8">
      <c r="A1047" s="609" t="str">
        <f t="shared" si="60"/>
        <v>"Ломско пиво" АД</v>
      </c>
      <c r="B1047" s="609" t="str">
        <f t="shared" si="61"/>
        <v>111008825</v>
      </c>
      <c r="C1047" s="613">
        <f t="shared" si="62"/>
        <v>45838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853</v>
      </c>
    </row>
    <row r="1048" spans="1:8">
      <c r="A1048" s="609" t="str">
        <f t="shared" si="60"/>
        <v>"Ломско пиво" АД</v>
      </c>
      <c r="B1048" s="609" t="str">
        <f t="shared" si="61"/>
        <v>111008825</v>
      </c>
      <c r="C1048" s="613">
        <f t="shared" si="62"/>
        <v>45838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368</v>
      </c>
    </row>
    <row r="1049" spans="1:8">
      <c r="A1049" s="609" t="str">
        <f t="shared" si="60"/>
        <v>"Ломско пиво" АД</v>
      </c>
      <c r="B1049" s="609" t="str">
        <f t="shared" si="61"/>
        <v>111008825</v>
      </c>
      <c r="C1049" s="613">
        <f t="shared" si="62"/>
        <v>45838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8429</v>
      </c>
    </row>
    <row r="1050" spans="1:8">
      <c r="A1050" s="609" t="str">
        <f t="shared" si="60"/>
        <v>"Ломско пиво" АД</v>
      </c>
      <c r="B1050" s="609" t="str">
        <f t="shared" si="61"/>
        <v>111008825</v>
      </c>
      <c r="C1050" s="613">
        <f t="shared" si="62"/>
        <v>45838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10402</v>
      </c>
    </row>
    <row r="1051" spans="1:8">
      <c r="A1051" s="609" t="str">
        <f t="shared" si="60"/>
        <v>"Ломско пиво" АД</v>
      </c>
      <c r="B1051" s="609" t="str">
        <f t="shared" si="61"/>
        <v>111008825</v>
      </c>
      <c r="C1051" s="613">
        <f t="shared" si="62"/>
        <v>45838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"Ломско пиво" АД</v>
      </c>
      <c r="B1052" s="609" t="str">
        <f t="shared" si="61"/>
        <v>111008825</v>
      </c>
      <c r="C1052" s="613">
        <f t="shared" si="62"/>
        <v>45838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"Ломско пиво" АД</v>
      </c>
      <c r="B1053" s="609" t="str">
        <f t="shared" si="61"/>
        <v>111008825</v>
      </c>
      <c r="C1053" s="613">
        <f t="shared" si="62"/>
        <v>45838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"Ломско пиво" АД</v>
      </c>
      <c r="B1054" s="609" t="str">
        <f t="shared" si="61"/>
        <v>111008825</v>
      </c>
      <c r="C1054" s="613">
        <f t="shared" si="62"/>
        <v>45838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"Ломско пиво" АД</v>
      </c>
      <c r="B1055" s="609" t="str">
        <f t="shared" si="61"/>
        <v>111008825</v>
      </c>
      <c r="C1055" s="613">
        <f t="shared" si="62"/>
        <v>45838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555</v>
      </c>
    </row>
    <row r="1056" spans="1:8">
      <c r="A1056" s="609" t="str">
        <f t="shared" si="60"/>
        <v>"Ломско пиво" АД</v>
      </c>
      <c r="B1056" s="609" t="str">
        <f t="shared" si="61"/>
        <v>111008825</v>
      </c>
      <c r="C1056" s="613">
        <f t="shared" si="62"/>
        <v>45838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555</v>
      </c>
    </row>
    <row r="1057" spans="1:8">
      <c r="A1057" s="609" t="str">
        <f t="shared" si="60"/>
        <v>"Ломско пиво" АД</v>
      </c>
      <c r="B1057" s="609" t="str">
        <f t="shared" si="61"/>
        <v>111008825</v>
      </c>
      <c r="C1057" s="613">
        <f t="shared" si="62"/>
        <v>45838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"Ломско пиво" АД</v>
      </c>
      <c r="B1058" s="609" t="str">
        <f t="shared" si="61"/>
        <v>111008825</v>
      </c>
      <c r="C1058" s="613">
        <f t="shared" si="62"/>
        <v>45838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"Ломско пиво" АД</v>
      </c>
      <c r="B1059" s="609" t="str">
        <f t="shared" si="61"/>
        <v>111008825</v>
      </c>
      <c r="C1059" s="613">
        <f t="shared" si="62"/>
        <v>45838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"Ломско пиво" АД</v>
      </c>
      <c r="B1060" s="609" t="str">
        <f t="shared" si="61"/>
        <v>111008825</v>
      </c>
      <c r="C1060" s="613">
        <f t="shared" si="62"/>
        <v>45838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"Ломско пиво" АД</v>
      </c>
      <c r="B1061" s="609" t="str">
        <f t="shared" si="61"/>
        <v>111008825</v>
      </c>
      <c r="C1061" s="613">
        <f t="shared" si="62"/>
        <v>45838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"Ломско пиво" АД</v>
      </c>
      <c r="B1062" s="609" t="str">
        <f t="shared" si="61"/>
        <v>111008825</v>
      </c>
      <c r="C1062" s="613">
        <f t="shared" si="62"/>
        <v>45838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"Ломско пиво" АД</v>
      </c>
      <c r="B1063" s="609" t="str">
        <f t="shared" si="61"/>
        <v>111008825</v>
      </c>
      <c r="C1063" s="613">
        <f t="shared" si="62"/>
        <v>45838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33</v>
      </c>
    </row>
    <row r="1064" spans="1:8">
      <c r="A1064" s="609" t="str">
        <f t="shared" si="60"/>
        <v>"Ломско пиво" АД</v>
      </c>
      <c r="B1064" s="609" t="str">
        <f t="shared" si="61"/>
        <v>111008825</v>
      </c>
      <c r="C1064" s="613">
        <f t="shared" si="62"/>
        <v>45838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"Ломско пиво" АД</v>
      </c>
      <c r="B1065" s="609" t="str">
        <f t="shared" si="61"/>
        <v>111008825</v>
      </c>
      <c r="C1065" s="613">
        <f t="shared" si="62"/>
        <v>45838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588</v>
      </c>
    </row>
    <row r="1066" spans="1:8">
      <c r="A1066" s="609" t="str">
        <f t="shared" si="60"/>
        <v>"Ломско пиво" АД</v>
      </c>
      <c r="B1066" s="609" t="str">
        <f t="shared" si="61"/>
        <v>111008825</v>
      </c>
      <c r="C1066" s="613">
        <f t="shared" si="62"/>
        <v>45838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149</v>
      </c>
    </row>
    <row r="1067" spans="1:8">
      <c r="A1067" s="609" t="str">
        <f t="shared" si="60"/>
        <v>"Ломско пиво" АД</v>
      </c>
      <c r="B1067" s="609" t="str">
        <f t="shared" si="61"/>
        <v>111008825</v>
      </c>
      <c r="C1067" s="613">
        <f t="shared" si="62"/>
        <v>45838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0</v>
      </c>
    </row>
    <row r="1068" spans="1:8">
      <c r="A1068" s="609" t="str">
        <f t="shared" si="60"/>
        <v>"Ломско пиво" АД</v>
      </c>
      <c r="B1068" s="609" t="str">
        <f t="shared" si="61"/>
        <v>111008825</v>
      </c>
      <c r="C1068" s="613">
        <f t="shared" si="62"/>
        <v>45838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"Ломско пиво" АД</v>
      </c>
      <c r="B1069" s="609" t="str">
        <f t="shared" si="61"/>
        <v>111008825</v>
      </c>
      <c r="C1069" s="613">
        <f t="shared" si="62"/>
        <v>45838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"Ломско пиво" АД</v>
      </c>
      <c r="B1070" s="609" t="str">
        <f t="shared" si="61"/>
        <v>111008825</v>
      </c>
      <c r="C1070" s="613">
        <f t="shared" si="62"/>
        <v>45838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0</v>
      </c>
    </row>
    <row r="1071" spans="1:8">
      <c r="A1071" s="609" t="str">
        <f t="shared" si="60"/>
        <v>"Ломско пиво" АД</v>
      </c>
      <c r="B1071" s="609" t="str">
        <f t="shared" si="61"/>
        <v>111008825</v>
      </c>
      <c r="C1071" s="613">
        <f t="shared" si="62"/>
        <v>45838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319</v>
      </c>
    </row>
    <row r="1072" spans="1:8">
      <c r="A1072" s="609" t="str">
        <f t="shared" si="60"/>
        <v>"Ломско пиво" АД</v>
      </c>
      <c r="B1072" s="609" t="str">
        <f t="shared" si="61"/>
        <v>111008825</v>
      </c>
      <c r="C1072" s="613">
        <f t="shared" si="62"/>
        <v>45838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319</v>
      </c>
    </row>
    <row r="1073" spans="1:8">
      <c r="A1073" s="609" t="str">
        <f t="shared" si="60"/>
        <v>"Ломско пиво" АД</v>
      </c>
      <c r="B1073" s="609" t="str">
        <f t="shared" si="61"/>
        <v>111008825</v>
      </c>
      <c r="C1073" s="613">
        <f t="shared" si="62"/>
        <v>45838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"Ломско пиво" АД</v>
      </c>
      <c r="B1074" s="609" t="str">
        <f t="shared" si="61"/>
        <v>111008825</v>
      </c>
      <c r="C1074" s="613">
        <f t="shared" si="62"/>
        <v>45838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"Ломско пиво" АД</v>
      </c>
      <c r="B1075" s="609" t="str">
        <f t="shared" si="61"/>
        <v>111008825</v>
      </c>
      <c r="C1075" s="613">
        <f t="shared" si="62"/>
        <v>45838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"Ломско пиво" АД</v>
      </c>
      <c r="B1076" s="609" t="str">
        <f t="shared" si="61"/>
        <v>111008825</v>
      </c>
      <c r="C1076" s="613">
        <f t="shared" si="62"/>
        <v>45838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261</v>
      </c>
    </row>
    <row r="1077" spans="1:8">
      <c r="A1077" s="609" t="str">
        <f t="shared" si="60"/>
        <v>"Ломско пиво" АД</v>
      </c>
      <c r="B1077" s="609" t="str">
        <f t="shared" si="61"/>
        <v>111008825</v>
      </c>
      <c r="C1077" s="613">
        <f t="shared" si="62"/>
        <v>45838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"Ломско пиво" АД</v>
      </c>
      <c r="B1078" s="609" t="str">
        <f t="shared" si="61"/>
        <v>111008825</v>
      </c>
      <c r="C1078" s="613">
        <f t="shared" si="62"/>
        <v>45838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0</v>
      </c>
    </row>
    <row r="1079" spans="1:8">
      <c r="A1079" s="609" t="str">
        <f t="shared" si="60"/>
        <v>"Ломско пиво" АД</v>
      </c>
      <c r="B1079" s="609" t="str">
        <f t="shared" si="61"/>
        <v>111008825</v>
      </c>
      <c r="C1079" s="613">
        <f t="shared" si="62"/>
        <v>45838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247</v>
      </c>
    </row>
    <row r="1080" spans="1:8">
      <c r="A1080" s="609" t="str">
        <f t="shared" si="60"/>
        <v>"Ломско пиво" АД</v>
      </c>
      <c r="B1080" s="609" t="str">
        <f t="shared" si="61"/>
        <v>111008825</v>
      </c>
      <c r="C1080" s="613">
        <f t="shared" si="62"/>
        <v>45838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14</v>
      </c>
    </row>
    <row r="1081" spans="1:8">
      <c r="A1081" s="609" t="str">
        <f t="shared" si="60"/>
        <v>"Ломско пиво" АД</v>
      </c>
      <c r="B1081" s="609" t="str">
        <f t="shared" si="61"/>
        <v>111008825</v>
      </c>
      <c r="C1081" s="613">
        <f t="shared" si="62"/>
        <v>45838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7481</v>
      </c>
    </row>
    <row r="1082" spans="1:8">
      <c r="A1082" s="609" t="str">
        <f t="shared" si="60"/>
        <v>"Ломско пиво" АД</v>
      </c>
      <c r="B1082" s="609" t="str">
        <f t="shared" si="61"/>
        <v>111008825</v>
      </c>
      <c r="C1082" s="613">
        <f t="shared" si="62"/>
        <v>45838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60</v>
      </c>
    </row>
    <row r="1083" spans="1:8">
      <c r="A1083" s="609" t="str">
        <f t="shared" si="60"/>
        <v>"Ломско пиво" АД</v>
      </c>
      <c r="B1083" s="609" t="str">
        <f t="shared" si="61"/>
        <v>111008825</v>
      </c>
      <c r="C1083" s="613">
        <f t="shared" si="62"/>
        <v>45838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4690</v>
      </c>
    </row>
    <row r="1084" spans="1:8">
      <c r="A1084" s="609" t="str">
        <f t="shared" si="60"/>
        <v>"Ломско пиво" АД</v>
      </c>
      <c r="B1084" s="609" t="str">
        <f t="shared" si="61"/>
        <v>111008825</v>
      </c>
      <c r="C1084" s="613">
        <f t="shared" si="62"/>
        <v>45838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"Ломско пиво" АД</v>
      </c>
      <c r="B1085" s="609" t="str">
        <f t="shared" si="61"/>
        <v>111008825</v>
      </c>
      <c r="C1085" s="613">
        <f t="shared" si="62"/>
        <v>45838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476</v>
      </c>
    </row>
    <row r="1086" spans="1:8">
      <c r="A1086" s="609" t="str">
        <f t="shared" si="60"/>
        <v>"Ломско пиво" АД</v>
      </c>
      <c r="B1086" s="609" t="str">
        <f t="shared" si="61"/>
        <v>111008825</v>
      </c>
      <c r="C1086" s="613">
        <f t="shared" si="62"/>
        <v>45838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1402</v>
      </c>
    </row>
    <row r="1087" spans="1:8">
      <c r="A1087" s="609" t="str">
        <f t="shared" si="60"/>
        <v>"Ломско пиво" АД</v>
      </c>
      <c r="B1087" s="609" t="str">
        <f t="shared" si="61"/>
        <v>111008825</v>
      </c>
      <c r="C1087" s="613">
        <f t="shared" si="62"/>
        <v>45838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"Ломско пиво" АД</v>
      </c>
      <c r="B1088" s="609" t="str">
        <f t="shared" si="61"/>
        <v>111008825</v>
      </c>
      <c r="C1088" s="613">
        <f t="shared" si="62"/>
        <v>45838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753</v>
      </c>
    </row>
    <row r="1089" spans="1:8">
      <c r="A1089" s="609" t="str">
        <f t="shared" si="60"/>
        <v>"Ломско пиво" АД</v>
      </c>
      <c r="B1089" s="609" t="str">
        <f t="shared" si="61"/>
        <v>111008825</v>
      </c>
      <c r="C1089" s="613">
        <f t="shared" si="62"/>
        <v>45838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649</v>
      </c>
    </row>
    <row r="1090" spans="1:8">
      <c r="A1090" s="609" t="str">
        <f t="shared" si="60"/>
        <v>"Ломско пиво" АД</v>
      </c>
      <c r="B1090" s="609" t="str">
        <f t="shared" si="61"/>
        <v>111008825</v>
      </c>
      <c r="C1090" s="613">
        <f t="shared" si="62"/>
        <v>45838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853</v>
      </c>
    </row>
    <row r="1091" spans="1:8">
      <c r="A1091" s="609" t="str">
        <f t="shared" si="60"/>
        <v>"Ломско пиво" АД</v>
      </c>
      <c r="B1091" s="609" t="str">
        <f t="shared" si="61"/>
        <v>111008825</v>
      </c>
      <c r="C1091" s="613">
        <f t="shared" si="62"/>
        <v>45838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368</v>
      </c>
    </row>
    <row r="1092" spans="1:8">
      <c r="A1092" s="609" t="str">
        <f t="shared" si="60"/>
        <v>"Ломско пиво" АД</v>
      </c>
      <c r="B1092" s="609" t="str">
        <f t="shared" si="61"/>
        <v>111008825</v>
      </c>
      <c r="C1092" s="613">
        <f t="shared" si="62"/>
        <v>45838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8429</v>
      </c>
    </row>
    <row r="1093" spans="1:8">
      <c r="A1093" s="609" t="str">
        <f t="shared" si="60"/>
        <v>"Ломско пиво" АД</v>
      </c>
      <c r="B1093" s="609" t="str">
        <f t="shared" si="61"/>
        <v>111008825</v>
      </c>
      <c r="C1093" s="613">
        <f t="shared" si="62"/>
        <v>45838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9166</v>
      </c>
    </row>
    <row r="1094" spans="1:8">
      <c r="A1094" s="609" t="str">
        <f t="shared" si="60"/>
        <v>"Ломско пиво" АД</v>
      </c>
      <c r="B1094" s="609" t="str">
        <f t="shared" si="61"/>
        <v>111008825</v>
      </c>
      <c r="C1094" s="613">
        <f t="shared" si="62"/>
        <v>45838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"Ломско пиво" АД</v>
      </c>
      <c r="B1095" s="609" t="str">
        <f t="shared" si="61"/>
        <v>111008825</v>
      </c>
      <c r="C1095" s="613">
        <f t="shared" si="62"/>
        <v>45838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"Ломско пиво" АД</v>
      </c>
      <c r="B1096" s="609" t="str">
        <f t="shared" si="61"/>
        <v>111008825</v>
      </c>
      <c r="C1096" s="613">
        <f t="shared" si="62"/>
        <v>45838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"Ломско пиво" АД</v>
      </c>
      <c r="B1097" s="609" t="str">
        <f t="shared" si="61"/>
        <v>111008825</v>
      </c>
      <c r="C1097" s="613">
        <f t="shared" si="62"/>
        <v>45838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"Ломско пиво" АД</v>
      </c>
      <c r="B1098" s="609" t="str">
        <f t="shared" si="61"/>
        <v>111008825</v>
      </c>
      <c r="C1098" s="613">
        <f t="shared" si="62"/>
        <v>45838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0</v>
      </c>
    </row>
    <row r="1099" spans="1:8">
      <c r="A1099" s="609" t="str">
        <f t="shared" si="60"/>
        <v>"Ломско пиво" АД</v>
      </c>
      <c r="B1099" s="609" t="str">
        <f t="shared" si="61"/>
        <v>111008825</v>
      </c>
      <c r="C1099" s="613">
        <f t="shared" si="62"/>
        <v>45838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0</v>
      </c>
    </row>
    <row r="1100" spans="1:8">
      <c r="A1100" s="609" t="str">
        <f t="shared" si="60"/>
        <v>"Ломско пиво" АД</v>
      </c>
      <c r="B1100" s="609" t="str">
        <f t="shared" si="61"/>
        <v>111008825</v>
      </c>
      <c r="C1100" s="613">
        <f t="shared" si="62"/>
        <v>45838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"Ломско пиво" АД</v>
      </c>
      <c r="B1101" s="609" t="str">
        <f t="shared" si="61"/>
        <v>111008825</v>
      </c>
      <c r="C1101" s="613">
        <f t="shared" si="62"/>
        <v>45838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"Ломско пиво" АД</v>
      </c>
      <c r="B1102" s="609" t="str">
        <f t="shared" si="61"/>
        <v>111008825</v>
      </c>
      <c r="C1102" s="613">
        <f t="shared" si="62"/>
        <v>45838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"Ломско пиво" АД</v>
      </c>
      <c r="B1103" s="609" t="str">
        <f t="shared" si="61"/>
        <v>111008825</v>
      </c>
      <c r="C1103" s="613">
        <f t="shared" si="62"/>
        <v>45838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"Ломско пиво" АД</v>
      </c>
      <c r="B1104" s="609" t="str">
        <f t="shared" ref="B1104:B1167" si="64">pdeBulstat</f>
        <v>111008825</v>
      </c>
      <c r="C1104" s="613">
        <f t="shared" ref="C1104:C1167" si="65">endDate</f>
        <v>45838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1236</v>
      </c>
    </row>
    <row r="1105" spans="1:8">
      <c r="A1105" s="609" t="str">
        <f t="shared" si="63"/>
        <v>"Ломско пиво" АД</v>
      </c>
      <c r="B1105" s="609" t="str">
        <f t="shared" si="64"/>
        <v>111008825</v>
      </c>
      <c r="C1105" s="613">
        <f t="shared" si="65"/>
        <v>45838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0</v>
      </c>
    </row>
    <row r="1106" spans="1:8">
      <c r="A1106" s="609" t="str">
        <f t="shared" si="63"/>
        <v>"Ломско пиво" АД</v>
      </c>
      <c r="B1106" s="609" t="str">
        <f t="shared" si="64"/>
        <v>111008825</v>
      </c>
      <c r="C1106" s="613">
        <f t="shared" si="65"/>
        <v>45838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"Ломско пиво" АД</v>
      </c>
      <c r="B1107" s="609" t="str">
        <f t="shared" si="64"/>
        <v>111008825</v>
      </c>
      <c r="C1107" s="613">
        <f t="shared" si="65"/>
        <v>45838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"Ломско пиво" АД</v>
      </c>
      <c r="B1108" s="609" t="str">
        <f t="shared" si="64"/>
        <v>111008825</v>
      </c>
      <c r="C1108" s="613">
        <f t="shared" si="65"/>
        <v>45838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1236</v>
      </c>
    </row>
    <row r="1109" spans="1:8">
      <c r="A1109" s="609" t="str">
        <f t="shared" si="63"/>
        <v>"Ломско пиво" АД</v>
      </c>
      <c r="B1109" s="609" t="str">
        <f t="shared" si="64"/>
        <v>111008825</v>
      </c>
      <c r="C1109" s="613">
        <f t="shared" si="65"/>
        <v>45838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0</v>
      </c>
    </row>
    <row r="1110" spans="1:8">
      <c r="A1110" s="609" t="str">
        <f t="shared" si="63"/>
        <v>"Ломско пиво" АД</v>
      </c>
      <c r="B1110" s="609" t="str">
        <f t="shared" si="64"/>
        <v>111008825</v>
      </c>
      <c r="C1110" s="613">
        <f t="shared" si="65"/>
        <v>45838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"Ломско пиво" АД</v>
      </c>
      <c r="B1111" s="609" t="str">
        <f t="shared" si="64"/>
        <v>111008825</v>
      </c>
      <c r="C1111" s="613">
        <f t="shared" si="65"/>
        <v>45838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"Ломско пиво" АД</v>
      </c>
      <c r="B1112" s="609" t="str">
        <f t="shared" si="64"/>
        <v>111008825</v>
      </c>
      <c r="C1112" s="613">
        <f t="shared" si="65"/>
        <v>45838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"Ломско пиво" АД</v>
      </c>
      <c r="B1113" s="609" t="str">
        <f t="shared" si="64"/>
        <v>111008825</v>
      </c>
      <c r="C1113" s="613">
        <f t="shared" si="65"/>
        <v>45838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"Ломско пиво" АД</v>
      </c>
      <c r="B1114" s="609" t="str">
        <f t="shared" si="64"/>
        <v>111008825</v>
      </c>
      <c r="C1114" s="613">
        <f t="shared" si="65"/>
        <v>45838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"Ломско пиво" АД</v>
      </c>
      <c r="B1115" s="609" t="str">
        <f t="shared" si="64"/>
        <v>111008825</v>
      </c>
      <c r="C1115" s="613">
        <f t="shared" si="65"/>
        <v>45838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"Ломско пиво" АД</v>
      </c>
      <c r="B1116" s="609" t="str">
        <f t="shared" si="64"/>
        <v>111008825</v>
      </c>
      <c r="C1116" s="613">
        <f t="shared" si="65"/>
        <v>45838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"Ломско пиво" АД</v>
      </c>
      <c r="B1117" s="609" t="str">
        <f t="shared" si="64"/>
        <v>111008825</v>
      </c>
      <c r="C1117" s="613">
        <f t="shared" si="65"/>
        <v>45838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"Ломско пиво" АД</v>
      </c>
      <c r="B1118" s="609" t="str">
        <f t="shared" si="64"/>
        <v>111008825</v>
      </c>
      <c r="C1118" s="613">
        <f t="shared" si="65"/>
        <v>45838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"Ломско пиво" АД</v>
      </c>
      <c r="B1119" s="609" t="str">
        <f t="shared" si="64"/>
        <v>111008825</v>
      </c>
      <c r="C1119" s="613">
        <f t="shared" si="65"/>
        <v>45838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0</v>
      </c>
    </row>
    <row r="1120" spans="1:8">
      <c r="A1120" s="609" t="str">
        <f t="shared" si="63"/>
        <v>"Ломско пиво" АД</v>
      </c>
      <c r="B1120" s="609" t="str">
        <f t="shared" si="64"/>
        <v>111008825</v>
      </c>
      <c r="C1120" s="613">
        <f t="shared" si="65"/>
        <v>45838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"Ломско пиво" АД</v>
      </c>
      <c r="B1121" s="609" t="str">
        <f t="shared" si="64"/>
        <v>111008825</v>
      </c>
      <c r="C1121" s="613">
        <f t="shared" si="65"/>
        <v>45838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0</v>
      </c>
    </row>
    <row r="1122" spans="1:8">
      <c r="A1122" s="609" t="str">
        <f t="shared" si="63"/>
        <v>"Ломско пиво" АД</v>
      </c>
      <c r="B1122" s="609" t="str">
        <f t="shared" si="64"/>
        <v>111008825</v>
      </c>
      <c r="C1122" s="613">
        <f t="shared" si="65"/>
        <v>45838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0</v>
      </c>
    </row>
    <row r="1123" spans="1:8">
      <c r="A1123" s="609" t="str">
        <f t="shared" si="63"/>
        <v>"Ломско пиво" АД</v>
      </c>
      <c r="B1123" s="609" t="str">
        <f t="shared" si="64"/>
        <v>111008825</v>
      </c>
      <c r="C1123" s="613">
        <f t="shared" si="65"/>
        <v>45838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"Ломско пиво" АД</v>
      </c>
      <c r="B1124" s="609" t="str">
        <f t="shared" si="64"/>
        <v>111008825</v>
      </c>
      <c r="C1124" s="613">
        <f t="shared" si="65"/>
        <v>45838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0</v>
      </c>
    </row>
    <row r="1125" spans="1:8">
      <c r="A1125" s="609" t="str">
        <f t="shared" si="63"/>
        <v>"Ломско пиво" АД</v>
      </c>
      <c r="B1125" s="609" t="str">
        <f t="shared" si="64"/>
        <v>111008825</v>
      </c>
      <c r="C1125" s="613">
        <f t="shared" si="65"/>
        <v>45838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"Ломско пиво" АД</v>
      </c>
      <c r="B1126" s="609" t="str">
        <f t="shared" si="64"/>
        <v>111008825</v>
      </c>
      <c r="C1126" s="613">
        <f t="shared" si="65"/>
        <v>45838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0</v>
      </c>
    </row>
    <row r="1127" spans="1:8">
      <c r="A1127" s="609" t="str">
        <f t="shared" si="63"/>
        <v>"Ломско пиво" АД</v>
      </c>
      <c r="B1127" s="609" t="str">
        <f t="shared" si="64"/>
        <v>111008825</v>
      </c>
      <c r="C1127" s="613">
        <f t="shared" si="65"/>
        <v>45838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"Ломско пиво" АД</v>
      </c>
      <c r="B1128" s="609" t="str">
        <f t="shared" si="64"/>
        <v>111008825</v>
      </c>
      <c r="C1128" s="613">
        <f t="shared" si="65"/>
        <v>45838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"Ломско пиво" АД</v>
      </c>
      <c r="B1129" s="609" t="str">
        <f t="shared" si="64"/>
        <v>111008825</v>
      </c>
      <c r="C1129" s="613">
        <f t="shared" si="65"/>
        <v>45838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"Ломско пиво" АД</v>
      </c>
      <c r="B1130" s="609" t="str">
        <f t="shared" si="64"/>
        <v>111008825</v>
      </c>
      <c r="C1130" s="613">
        <f t="shared" si="65"/>
        <v>45838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"Ломско пиво" АД</v>
      </c>
      <c r="B1131" s="609" t="str">
        <f t="shared" si="64"/>
        <v>111008825</v>
      </c>
      <c r="C1131" s="613">
        <f t="shared" si="65"/>
        <v>45838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"Ломско пиво" АД</v>
      </c>
      <c r="B1132" s="609" t="str">
        <f t="shared" si="64"/>
        <v>111008825</v>
      </c>
      <c r="C1132" s="613">
        <f t="shared" si="65"/>
        <v>45838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"Ломско пиво" АД</v>
      </c>
      <c r="B1133" s="609" t="str">
        <f t="shared" si="64"/>
        <v>111008825</v>
      </c>
      <c r="C1133" s="613">
        <f t="shared" si="65"/>
        <v>45838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"Ломско пиво" АД</v>
      </c>
      <c r="B1134" s="609" t="str">
        <f t="shared" si="64"/>
        <v>111008825</v>
      </c>
      <c r="C1134" s="613">
        <f t="shared" si="65"/>
        <v>45838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0</v>
      </c>
    </row>
    <row r="1135" spans="1:8">
      <c r="A1135" s="609" t="str">
        <f t="shared" si="63"/>
        <v>"Ломско пиво" АД</v>
      </c>
      <c r="B1135" s="609" t="str">
        <f t="shared" si="64"/>
        <v>111008825</v>
      </c>
      <c r="C1135" s="613">
        <f t="shared" si="65"/>
        <v>45838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0</v>
      </c>
    </row>
    <row r="1136" spans="1:8">
      <c r="A1136" s="609" t="str">
        <f t="shared" si="63"/>
        <v>"Ломско пиво" АД</v>
      </c>
      <c r="B1136" s="609" t="str">
        <f t="shared" si="64"/>
        <v>111008825</v>
      </c>
      <c r="C1136" s="613">
        <f t="shared" si="65"/>
        <v>45838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1236</v>
      </c>
    </row>
    <row r="1137" spans="1:8">
      <c r="A1137" s="609" t="str">
        <f t="shared" si="63"/>
        <v>"Ломско пиво" АД</v>
      </c>
      <c r="B1137" s="609" t="str">
        <f t="shared" si="64"/>
        <v>111008825</v>
      </c>
      <c r="C1137" s="613">
        <f t="shared" si="65"/>
        <v>45838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"Ломско пиво" АД</v>
      </c>
      <c r="B1138" s="609" t="str">
        <f t="shared" si="64"/>
        <v>111008825</v>
      </c>
      <c r="C1138" s="613">
        <f t="shared" si="65"/>
        <v>45838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"Ломско пиво" АД</v>
      </c>
      <c r="B1139" s="609" t="str">
        <f t="shared" si="64"/>
        <v>111008825</v>
      </c>
      <c r="C1139" s="613">
        <f t="shared" si="65"/>
        <v>45838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"Ломско пиво" АД</v>
      </c>
      <c r="B1140" s="609" t="str">
        <f t="shared" si="64"/>
        <v>111008825</v>
      </c>
      <c r="C1140" s="613">
        <f t="shared" si="65"/>
        <v>45838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"Ломско пиво" АД</v>
      </c>
      <c r="B1141" s="609" t="str">
        <f t="shared" si="64"/>
        <v>111008825</v>
      </c>
      <c r="C1141" s="613">
        <f t="shared" si="65"/>
        <v>45838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"Ломско пиво" АД</v>
      </c>
      <c r="B1142" s="609" t="str">
        <f t="shared" si="64"/>
        <v>111008825</v>
      </c>
      <c r="C1142" s="613">
        <f t="shared" si="65"/>
        <v>45838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"Ломско пиво" АД</v>
      </c>
      <c r="B1143" s="609" t="str">
        <f t="shared" si="64"/>
        <v>111008825</v>
      </c>
      <c r="C1143" s="613">
        <f t="shared" si="65"/>
        <v>45838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"Ломско пиво" АД</v>
      </c>
      <c r="B1144" s="609" t="str">
        <f t="shared" si="64"/>
        <v>111008825</v>
      </c>
      <c r="C1144" s="613">
        <f t="shared" si="65"/>
        <v>45838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"Ломско пиво" АД</v>
      </c>
      <c r="B1145" s="609" t="str">
        <f t="shared" si="64"/>
        <v>111008825</v>
      </c>
      <c r="C1145" s="613">
        <f t="shared" si="65"/>
        <v>45838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"Ломско пиво" АД</v>
      </c>
      <c r="B1146" s="609" t="str">
        <f t="shared" si="64"/>
        <v>111008825</v>
      </c>
      <c r="C1146" s="613">
        <f t="shared" si="65"/>
        <v>45838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"Ломско пиво" АД</v>
      </c>
      <c r="B1147" s="609" t="str">
        <f t="shared" si="64"/>
        <v>111008825</v>
      </c>
      <c r="C1147" s="613">
        <f t="shared" si="65"/>
        <v>45838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"Ломско пиво" АД</v>
      </c>
      <c r="B1148" s="609" t="str">
        <f t="shared" si="64"/>
        <v>111008825</v>
      </c>
      <c r="C1148" s="613">
        <f t="shared" si="65"/>
        <v>45838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"Ломско пиво" АД</v>
      </c>
      <c r="B1149" s="609" t="str">
        <f t="shared" si="64"/>
        <v>111008825</v>
      </c>
      <c r="C1149" s="613">
        <f t="shared" si="65"/>
        <v>45838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"Ломско пиво" АД</v>
      </c>
      <c r="B1150" s="609" t="str">
        <f t="shared" si="64"/>
        <v>111008825</v>
      </c>
      <c r="C1150" s="613">
        <f t="shared" si="65"/>
        <v>45838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"Ломско пиво" АД</v>
      </c>
      <c r="B1151" s="609" t="str">
        <f t="shared" si="64"/>
        <v>111008825</v>
      </c>
      <c r="C1151" s="613">
        <f t="shared" si="65"/>
        <v>45838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"Ломско пиво" АД</v>
      </c>
      <c r="B1152" s="609" t="str">
        <f t="shared" si="64"/>
        <v>111008825</v>
      </c>
      <c r="C1152" s="613">
        <f t="shared" si="65"/>
        <v>45838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"Ломско пиво" АД</v>
      </c>
      <c r="B1153" s="609" t="str">
        <f t="shared" si="64"/>
        <v>111008825</v>
      </c>
      <c r="C1153" s="613">
        <f t="shared" si="65"/>
        <v>45838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"Ломско пиво" АД</v>
      </c>
      <c r="B1154" s="609" t="str">
        <f t="shared" si="64"/>
        <v>111008825</v>
      </c>
      <c r="C1154" s="613">
        <f t="shared" si="65"/>
        <v>45838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"Ломско пиво" АД</v>
      </c>
      <c r="B1155" s="609" t="str">
        <f t="shared" si="64"/>
        <v>111008825</v>
      </c>
      <c r="C1155" s="613">
        <f t="shared" si="65"/>
        <v>45838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"Ломско пиво" АД</v>
      </c>
      <c r="B1156" s="609" t="str">
        <f t="shared" si="64"/>
        <v>111008825</v>
      </c>
      <c r="C1156" s="613">
        <f t="shared" si="65"/>
        <v>45838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"Ломско пиво" АД</v>
      </c>
      <c r="B1157" s="609" t="str">
        <f t="shared" si="64"/>
        <v>111008825</v>
      </c>
      <c r="C1157" s="613">
        <f t="shared" si="65"/>
        <v>45838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"Ломско пиво" АД</v>
      </c>
      <c r="B1158" s="609" t="str">
        <f t="shared" si="64"/>
        <v>111008825</v>
      </c>
      <c r="C1158" s="613">
        <f t="shared" si="65"/>
        <v>45838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"Ломско пиво" АД</v>
      </c>
      <c r="B1159" s="609" t="str">
        <f t="shared" si="64"/>
        <v>111008825</v>
      </c>
      <c r="C1159" s="613">
        <f t="shared" si="65"/>
        <v>45838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"Ломско пиво" АД</v>
      </c>
      <c r="B1160" s="609" t="str">
        <f t="shared" si="64"/>
        <v>111008825</v>
      </c>
      <c r="C1160" s="613">
        <f t="shared" si="65"/>
        <v>45838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"Ломско пиво" АД</v>
      </c>
      <c r="B1161" s="609" t="str">
        <f t="shared" si="64"/>
        <v>111008825</v>
      </c>
      <c r="C1161" s="613">
        <f t="shared" si="65"/>
        <v>45838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"Ломско пиво" АД</v>
      </c>
      <c r="B1162" s="609" t="str">
        <f t="shared" si="64"/>
        <v>111008825</v>
      </c>
      <c r="C1162" s="613">
        <f t="shared" si="65"/>
        <v>45838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"Ломско пиво" АД</v>
      </c>
      <c r="B1163" s="609" t="str">
        <f t="shared" si="64"/>
        <v>111008825</v>
      </c>
      <c r="C1163" s="613">
        <f t="shared" si="65"/>
        <v>45838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"Ломско пиво" АД</v>
      </c>
      <c r="B1164" s="609" t="str">
        <f t="shared" si="64"/>
        <v>111008825</v>
      </c>
      <c r="C1164" s="613">
        <f t="shared" si="65"/>
        <v>45838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"Ломско пиво" АД</v>
      </c>
      <c r="B1165" s="609" t="str">
        <f t="shared" si="64"/>
        <v>111008825</v>
      </c>
      <c r="C1165" s="613">
        <f t="shared" si="65"/>
        <v>45838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"Ломско пиво" АД</v>
      </c>
      <c r="B1166" s="609" t="str">
        <f t="shared" si="64"/>
        <v>111008825</v>
      </c>
      <c r="C1166" s="613">
        <f t="shared" si="65"/>
        <v>45838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"Ломско пиво" АД</v>
      </c>
      <c r="B1167" s="609" t="str">
        <f t="shared" si="64"/>
        <v>111008825</v>
      </c>
      <c r="C1167" s="613">
        <f t="shared" si="65"/>
        <v>45838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"Ломско пиво" АД</v>
      </c>
      <c r="B1168" s="609" t="str">
        <f t="shared" ref="B1168:B1195" si="67">pdeBulstat</f>
        <v>111008825</v>
      </c>
      <c r="C1168" s="613">
        <f t="shared" ref="C1168:C1195" si="68">endDate</f>
        <v>45838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"Ломско пиво" АД</v>
      </c>
      <c r="B1169" s="609" t="str">
        <f t="shared" si="67"/>
        <v>111008825</v>
      </c>
      <c r="C1169" s="613">
        <f t="shared" si="68"/>
        <v>45838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"Ломско пиво" АД</v>
      </c>
      <c r="B1170" s="609" t="str">
        <f t="shared" si="67"/>
        <v>111008825</v>
      </c>
      <c r="C1170" s="613">
        <f t="shared" si="68"/>
        <v>45838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"Ломско пиво" АД</v>
      </c>
      <c r="B1171" s="609" t="str">
        <f t="shared" si="67"/>
        <v>111008825</v>
      </c>
      <c r="C1171" s="613">
        <f t="shared" si="68"/>
        <v>45838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"Ломско пиво" АД</v>
      </c>
      <c r="B1172" s="609" t="str">
        <f t="shared" si="67"/>
        <v>111008825</v>
      </c>
      <c r="C1172" s="613">
        <f t="shared" si="68"/>
        <v>45838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"Ломско пиво" АД</v>
      </c>
      <c r="B1173" s="609" t="str">
        <f t="shared" si="67"/>
        <v>111008825</v>
      </c>
      <c r="C1173" s="613">
        <f t="shared" si="68"/>
        <v>45838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"Ломско пиво" АД</v>
      </c>
      <c r="B1174" s="609" t="str">
        <f t="shared" si="67"/>
        <v>111008825</v>
      </c>
      <c r="C1174" s="613">
        <f t="shared" si="68"/>
        <v>45838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"Ломско пиво" АД</v>
      </c>
      <c r="B1175" s="609" t="str">
        <f t="shared" si="67"/>
        <v>111008825</v>
      </c>
      <c r="C1175" s="613">
        <f t="shared" si="68"/>
        <v>45838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"Ломско пиво" АД</v>
      </c>
      <c r="B1176" s="609" t="str">
        <f t="shared" si="67"/>
        <v>111008825</v>
      </c>
      <c r="C1176" s="613">
        <f t="shared" si="68"/>
        <v>45838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"Ломско пиво" АД</v>
      </c>
      <c r="B1177" s="609" t="str">
        <f t="shared" si="67"/>
        <v>111008825</v>
      </c>
      <c r="C1177" s="613">
        <f t="shared" si="68"/>
        <v>45838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"Ломско пиво" АД</v>
      </c>
      <c r="B1178" s="609" t="str">
        <f t="shared" si="67"/>
        <v>111008825</v>
      </c>
      <c r="C1178" s="613">
        <f t="shared" si="68"/>
        <v>45838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"Ломско пиво" АД</v>
      </c>
      <c r="B1179" s="609" t="str">
        <f t="shared" si="67"/>
        <v>111008825</v>
      </c>
      <c r="C1179" s="613">
        <f t="shared" si="68"/>
        <v>45838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"Ломско пиво" АД</v>
      </c>
      <c r="B1180" s="609" t="str">
        <f t="shared" si="67"/>
        <v>111008825</v>
      </c>
      <c r="C1180" s="613">
        <f t="shared" si="68"/>
        <v>45838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9</v>
      </c>
    </row>
    <row r="1181" spans="1:8">
      <c r="A1181" s="609" t="str">
        <f t="shared" si="66"/>
        <v>"Ломско пиво" АД</v>
      </c>
      <c r="B1181" s="609" t="str">
        <f t="shared" si="67"/>
        <v>111008825</v>
      </c>
      <c r="C1181" s="613">
        <f t="shared" si="68"/>
        <v>45838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"Ломско пиво" АД</v>
      </c>
      <c r="B1182" s="609" t="str">
        <f t="shared" si="67"/>
        <v>111008825</v>
      </c>
      <c r="C1182" s="613">
        <f t="shared" si="68"/>
        <v>45838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"Ломско пиво" АД</v>
      </c>
      <c r="B1183" s="609" t="str">
        <f t="shared" si="67"/>
        <v>111008825</v>
      </c>
      <c r="C1183" s="613">
        <f t="shared" si="68"/>
        <v>45838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9</v>
      </c>
    </row>
    <row r="1184" spans="1:8">
      <c r="A1184" s="609" t="str">
        <f t="shared" si="66"/>
        <v>"Ломско пиво" АД</v>
      </c>
      <c r="B1184" s="609" t="str">
        <f t="shared" si="67"/>
        <v>111008825</v>
      </c>
      <c r="C1184" s="613">
        <f t="shared" si="68"/>
        <v>45838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"Ломско пиво" АД</v>
      </c>
      <c r="B1185" s="609" t="str">
        <f t="shared" si="67"/>
        <v>111008825</v>
      </c>
      <c r="C1185" s="613">
        <f t="shared" si="68"/>
        <v>45838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"Ломско пиво" АД</v>
      </c>
      <c r="B1186" s="609" t="str">
        <f t="shared" si="67"/>
        <v>111008825</v>
      </c>
      <c r="C1186" s="613">
        <f t="shared" si="68"/>
        <v>45838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"Ломско пиво" АД</v>
      </c>
      <c r="B1187" s="609" t="str">
        <f t="shared" si="67"/>
        <v>111008825</v>
      </c>
      <c r="C1187" s="613">
        <f t="shared" si="68"/>
        <v>45838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"Ломско пиво" АД</v>
      </c>
      <c r="B1188" s="609" t="str">
        <f t="shared" si="67"/>
        <v>111008825</v>
      </c>
      <c r="C1188" s="613">
        <f t="shared" si="68"/>
        <v>45838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"Ломско пиво" АД</v>
      </c>
      <c r="B1189" s="609" t="str">
        <f t="shared" si="67"/>
        <v>111008825</v>
      </c>
      <c r="C1189" s="613">
        <f t="shared" si="68"/>
        <v>45838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"Ломско пиво" АД</v>
      </c>
      <c r="B1190" s="609" t="str">
        <f t="shared" si="67"/>
        <v>111008825</v>
      </c>
      <c r="C1190" s="613">
        <f t="shared" si="68"/>
        <v>45838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"Ломско пиво" АД</v>
      </c>
      <c r="B1191" s="609" t="str">
        <f t="shared" si="67"/>
        <v>111008825</v>
      </c>
      <c r="C1191" s="613">
        <f t="shared" si="68"/>
        <v>45838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"Ломско пиво" АД</v>
      </c>
      <c r="B1192" s="609" t="str">
        <f t="shared" si="67"/>
        <v>111008825</v>
      </c>
      <c r="C1192" s="613">
        <f t="shared" si="68"/>
        <v>45838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9</v>
      </c>
    </row>
    <row r="1193" spans="1:8">
      <c r="A1193" s="609" t="str">
        <f t="shared" si="66"/>
        <v>"Ломско пиво" АД</v>
      </c>
      <c r="B1193" s="609" t="str">
        <f t="shared" si="67"/>
        <v>111008825</v>
      </c>
      <c r="C1193" s="613">
        <f t="shared" si="68"/>
        <v>45838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"Ломско пиво" АД</v>
      </c>
      <c r="B1194" s="609" t="str">
        <f t="shared" si="67"/>
        <v>111008825</v>
      </c>
      <c r="C1194" s="613">
        <f t="shared" si="68"/>
        <v>45838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"Ломско пиво" АД</v>
      </c>
      <c r="B1195" s="609" t="str">
        <f t="shared" si="67"/>
        <v>111008825</v>
      </c>
      <c r="C1195" s="613">
        <f t="shared" si="68"/>
        <v>45838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9</v>
      </c>
    </row>
    <row r="1196" spans="1:8" s="432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"Ломско пиво" АД</v>
      </c>
      <c r="B1197" s="609" t="str">
        <f t="shared" ref="B1197:B1228" si="70">pdeBulstat</f>
        <v>111008825</v>
      </c>
      <c r="C1197" s="613">
        <f t="shared" ref="C1197:C1228" si="71">endDate</f>
        <v>45838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15</v>
      </c>
    </row>
    <row r="1198" spans="1:8">
      <c r="A1198" s="609" t="str">
        <f t="shared" si="69"/>
        <v>"Ломско пиво" АД</v>
      </c>
      <c r="B1198" s="609" t="str">
        <f t="shared" si="70"/>
        <v>111008825</v>
      </c>
      <c r="C1198" s="613">
        <f t="shared" si="71"/>
        <v>45838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"Ломско пиво" АД</v>
      </c>
      <c r="B1199" s="609" t="str">
        <f t="shared" si="70"/>
        <v>111008825</v>
      </c>
      <c r="C1199" s="613">
        <f t="shared" si="71"/>
        <v>45838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"Ломско пиво" АД</v>
      </c>
      <c r="B1200" s="609" t="str">
        <f t="shared" si="70"/>
        <v>111008825</v>
      </c>
      <c r="C1200" s="613">
        <f t="shared" si="71"/>
        <v>45838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"Ломско пиво" АД</v>
      </c>
      <c r="B1201" s="609" t="str">
        <f t="shared" si="70"/>
        <v>111008825</v>
      </c>
      <c r="C1201" s="613">
        <f t="shared" si="71"/>
        <v>45838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0</v>
      </c>
    </row>
    <row r="1202" spans="1:8">
      <c r="A1202" s="609" t="str">
        <f t="shared" si="69"/>
        <v>"Ломско пиво" АД</v>
      </c>
      <c r="B1202" s="609" t="str">
        <f t="shared" si="70"/>
        <v>111008825</v>
      </c>
      <c r="C1202" s="613">
        <f t="shared" si="71"/>
        <v>45838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</v>
      </c>
    </row>
    <row r="1203" spans="1:8">
      <c r="A1203" s="609" t="str">
        <f t="shared" si="69"/>
        <v>"Ломско пиво" АД</v>
      </c>
      <c r="B1203" s="609" t="str">
        <f t="shared" si="70"/>
        <v>111008825</v>
      </c>
      <c r="C1203" s="613">
        <f t="shared" si="71"/>
        <v>45838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0</v>
      </c>
    </row>
    <row r="1204" spans="1:8">
      <c r="A1204" s="609" t="str">
        <f t="shared" si="69"/>
        <v>"Ломско пиво" АД</v>
      </c>
      <c r="B1204" s="609" t="str">
        <f t="shared" si="70"/>
        <v>111008825</v>
      </c>
      <c r="C1204" s="613">
        <f t="shared" si="71"/>
        <v>45838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"Ломско пиво" АД</v>
      </c>
      <c r="B1205" s="609" t="str">
        <f t="shared" si="70"/>
        <v>111008825</v>
      </c>
      <c r="C1205" s="613">
        <f t="shared" si="71"/>
        <v>45838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"Ломско пиво" АД</v>
      </c>
      <c r="B1206" s="609" t="str">
        <f t="shared" si="70"/>
        <v>111008825</v>
      </c>
      <c r="C1206" s="613">
        <f t="shared" si="71"/>
        <v>45838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"Ломско пиво" АД</v>
      </c>
      <c r="B1207" s="609" t="str">
        <f t="shared" si="70"/>
        <v>111008825</v>
      </c>
      <c r="C1207" s="613">
        <f t="shared" si="71"/>
        <v>45838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"Ломско пиво" АД</v>
      </c>
      <c r="B1208" s="609" t="str">
        <f t="shared" si="70"/>
        <v>111008825</v>
      </c>
      <c r="C1208" s="613">
        <f t="shared" si="71"/>
        <v>45838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"Ломско пиво" АД</v>
      </c>
      <c r="B1209" s="609" t="str">
        <f t="shared" si="70"/>
        <v>111008825</v>
      </c>
      <c r="C1209" s="613">
        <f t="shared" si="71"/>
        <v>45838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0</v>
      </c>
    </row>
    <row r="1210" spans="1:8">
      <c r="A1210" s="609" t="str">
        <f t="shared" si="69"/>
        <v>"Ломско пиво" АД</v>
      </c>
      <c r="B1210" s="609" t="str">
        <f t="shared" si="70"/>
        <v>111008825</v>
      </c>
      <c r="C1210" s="613">
        <f t="shared" si="71"/>
        <v>45838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0</v>
      </c>
    </row>
    <row r="1211" spans="1:8">
      <c r="A1211" s="609" t="str">
        <f t="shared" si="69"/>
        <v>"Ломско пиво" АД</v>
      </c>
      <c r="B1211" s="609" t="str">
        <f t="shared" si="70"/>
        <v>111008825</v>
      </c>
      <c r="C1211" s="613">
        <f t="shared" si="71"/>
        <v>45838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"Ломско пиво" АД</v>
      </c>
      <c r="B1212" s="609" t="str">
        <f t="shared" si="70"/>
        <v>111008825</v>
      </c>
      <c r="C1212" s="613">
        <f t="shared" si="71"/>
        <v>45838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"Ломско пиво" АД</v>
      </c>
      <c r="B1213" s="609" t="str">
        <f t="shared" si="70"/>
        <v>111008825</v>
      </c>
      <c r="C1213" s="613">
        <f t="shared" si="71"/>
        <v>45838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"Ломско пиво" АД</v>
      </c>
      <c r="B1214" s="609" t="str">
        <f t="shared" si="70"/>
        <v>111008825</v>
      </c>
      <c r="C1214" s="613">
        <f t="shared" si="71"/>
        <v>45838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"Ломско пиво" АД</v>
      </c>
      <c r="B1215" s="609" t="str">
        <f t="shared" si="70"/>
        <v>111008825</v>
      </c>
      <c r="C1215" s="613">
        <f t="shared" si="71"/>
        <v>45838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"Ломско пиво" АД</v>
      </c>
      <c r="B1216" s="609" t="str">
        <f t="shared" si="70"/>
        <v>111008825</v>
      </c>
      <c r="C1216" s="613">
        <f t="shared" si="71"/>
        <v>45838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"Ломско пиво" АД</v>
      </c>
      <c r="B1217" s="609" t="str">
        <f t="shared" si="70"/>
        <v>111008825</v>
      </c>
      <c r="C1217" s="613">
        <f t="shared" si="71"/>
        <v>45838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"Ломско пиво" АД</v>
      </c>
      <c r="B1218" s="609" t="str">
        <f t="shared" si="70"/>
        <v>111008825</v>
      </c>
      <c r="C1218" s="613">
        <f t="shared" si="71"/>
        <v>45838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"Ломско пиво" АД</v>
      </c>
      <c r="B1219" s="609" t="str">
        <f t="shared" si="70"/>
        <v>111008825</v>
      </c>
      <c r="C1219" s="613">
        <f t="shared" si="71"/>
        <v>45838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"Ломско пиво" АД</v>
      </c>
      <c r="B1220" s="609" t="str">
        <f t="shared" si="70"/>
        <v>111008825</v>
      </c>
      <c r="C1220" s="613">
        <f t="shared" si="71"/>
        <v>45838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"Ломско пиво" АД</v>
      </c>
      <c r="B1221" s="609" t="str">
        <f t="shared" si="70"/>
        <v>111008825</v>
      </c>
      <c r="C1221" s="613">
        <f t="shared" si="71"/>
        <v>45838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"Ломско пиво" АД</v>
      </c>
      <c r="B1222" s="609" t="str">
        <f t="shared" si="70"/>
        <v>111008825</v>
      </c>
      <c r="C1222" s="613">
        <f t="shared" si="71"/>
        <v>45838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"Ломско пиво" АД</v>
      </c>
      <c r="B1223" s="609" t="str">
        <f t="shared" si="70"/>
        <v>111008825</v>
      </c>
      <c r="C1223" s="613">
        <f t="shared" si="71"/>
        <v>45838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"Ломско пиво" АД</v>
      </c>
      <c r="B1224" s="609" t="str">
        <f t="shared" si="70"/>
        <v>111008825</v>
      </c>
      <c r="C1224" s="613">
        <f t="shared" si="71"/>
        <v>45838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"Ломско пиво" АД</v>
      </c>
      <c r="B1225" s="609" t="str">
        <f t="shared" si="70"/>
        <v>111008825</v>
      </c>
      <c r="C1225" s="613">
        <f t="shared" si="71"/>
        <v>45838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"Ломско пиво" АД</v>
      </c>
      <c r="B1226" s="609" t="str">
        <f t="shared" si="70"/>
        <v>111008825</v>
      </c>
      <c r="C1226" s="613">
        <f t="shared" si="71"/>
        <v>45838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"Ломско пиво" АД</v>
      </c>
      <c r="B1227" s="609" t="str">
        <f t="shared" si="70"/>
        <v>111008825</v>
      </c>
      <c r="C1227" s="613">
        <f t="shared" si="71"/>
        <v>45838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"Ломско пиво" АД</v>
      </c>
      <c r="B1228" s="609" t="str">
        <f t="shared" si="70"/>
        <v>111008825</v>
      </c>
      <c r="C1228" s="613">
        <f t="shared" si="71"/>
        <v>45838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"Ломско пиво" АД</v>
      </c>
      <c r="B1229" s="609" t="str">
        <f t="shared" ref="B1229:B1260" si="73">pdeBulstat</f>
        <v>111008825</v>
      </c>
      <c r="C1229" s="613">
        <f t="shared" ref="C1229:C1260" si="74">endDate</f>
        <v>45838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"Ломско пиво" АД</v>
      </c>
      <c r="B1230" s="609" t="str">
        <f t="shared" si="73"/>
        <v>111008825</v>
      </c>
      <c r="C1230" s="613">
        <f t="shared" si="74"/>
        <v>45838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"Ломско пиво" АД</v>
      </c>
      <c r="B1231" s="609" t="str">
        <f t="shared" si="73"/>
        <v>111008825</v>
      </c>
      <c r="C1231" s="613">
        <f t="shared" si="74"/>
        <v>45838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"Ломско пиво" АД</v>
      </c>
      <c r="B1232" s="609" t="str">
        <f t="shared" si="73"/>
        <v>111008825</v>
      </c>
      <c r="C1232" s="613">
        <f t="shared" si="74"/>
        <v>45838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"Ломско пиво" АД</v>
      </c>
      <c r="B1233" s="609" t="str">
        <f t="shared" si="73"/>
        <v>111008825</v>
      </c>
      <c r="C1233" s="613">
        <f t="shared" si="74"/>
        <v>45838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"Ломско пиво" АД</v>
      </c>
      <c r="B1234" s="609" t="str">
        <f t="shared" si="73"/>
        <v>111008825</v>
      </c>
      <c r="C1234" s="613">
        <f t="shared" si="74"/>
        <v>45838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"Ломско пиво" АД</v>
      </c>
      <c r="B1235" s="609" t="str">
        <f t="shared" si="73"/>
        <v>111008825</v>
      </c>
      <c r="C1235" s="613">
        <f t="shared" si="74"/>
        <v>45838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"Ломско пиво" АД</v>
      </c>
      <c r="B1236" s="609" t="str">
        <f t="shared" si="73"/>
        <v>111008825</v>
      </c>
      <c r="C1236" s="613">
        <f t="shared" si="74"/>
        <v>45838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"Ломско пиво" АД</v>
      </c>
      <c r="B1237" s="609" t="str">
        <f t="shared" si="73"/>
        <v>111008825</v>
      </c>
      <c r="C1237" s="613">
        <f t="shared" si="74"/>
        <v>45838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"Ломско пиво" АД</v>
      </c>
      <c r="B1238" s="609" t="str">
        <f t="shared" si="73"/>
        <v>111008825</v>
      </c>
      <c r="C1238" s="613">
        <f t="shared" si="74"/>
        <v>45838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"Ломско пиво" АД</v>
      </c>
      <c r="B1239" s="609" t="str">
        <f t="shared" si="73"/>
        <v>111008825</v>
      </c>
      <c r="C1239" s="613">
        <f t="shared" si="74"/>
        <v>45838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0</v>
      </c>
    </row>
    <row r="1240" spans="1:8">
      <c r="A1240" s="609" t="str">
        <f t="shared" si="72"/>
        <v>"Ломско пиво" АД</v>
      </c>
      <c r="B1240" s="609" t="str">
        <f t="shared" si="73"/>
        <v>111008825</v>
      </c>
      <c r="C1240" s="613">
        <f t="shared" si="74"/>
        <v>45838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"Ломско пиво" АД</v>
      </c>
      <c r="B1241" s="609" t="str">
        <f t="shared" si="73"/>
        <v>111008825</v>
      </c>
      <c r="C1241" s="613">
        <f t="shared" si="74"/>
        <v>45838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"Ломско пиво" АД</v>
      </c>
      <c r="B1242" s="609" t="str">
        <f t="shared" si="73"/>
        <v>111008825</v>
      </c>
      <c r="C1242" s="613">
        <f t="shared" si="74"/>
        <v>45838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"Ломско пиво" АД</v>
      </c>
      <c r="B1243" s="609" t="str">
        <f t="shared" si="73"/>
        <v>111008825</v>
      </c>
      <c r="C1243" s="613">
        <f t="shared" si="74"/>
        <v>45838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0</v>
      </c>
    </row>
    <row r="1244" spans="1:8">
      <c r="A1244" s="609" t="str">
        <f t="shared" si="72"/>
        <v>"Ломско пиво" АД</v>
      </c>
      <c r="B1244" s="609" t="str">
        <f t="shared" si="73"/>
        <v>111008825</v>
      </c>
      <c r="C1244" s="613">
        <f t="shared" si="74"/>
        <v>45838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0</v>
      </c>
    </row>
    <row r="1245" spans="1:8">
      <c r="A1245" s="609" t="str">
        <f t="shared" si="72"/>
        <v>"Ломско пиво" АД</v>
      </c>
      <c r="B1245" s="609" t="str">
        <f t="shared" si="73"/>
        <v>111008825</v>
      </c>
      <c r="C1245" s="613">
        <f t="shared" si="74"/>
        <v>45838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0</v>
      </c>
    </row>
    <row r="1246" spans="1:8">
      <c r="A1246" s="609" t="str">
        <f t="shared" si="72"/>
        <v>"Ломско пиво" АД</v>
      </c>
      <c r="B1246" s="609" t="str">
        <f t="shared" si="73"/>
        <v>111008825</v>
      </c>
      <c r="C1246" s="613">
        <f t="shared" si="74"/>
        <v>45838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"Ломско пиво" АД</v>
      </c>
      <c r="B1247" s="609" t="str">
        <f t="shared" si="73"/>
        <v>111008825</v>
      </c>
      <c r="C1247" s="613">
        <f t="shared" si="74"/>
        <v>45838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"Ломско пиво" АД</v>
      </c>
      <c r="B1248" s="609" t="str">
        <f t="shared" si="73"/>
        <v>111008825</v>
      </c>
      <c r="C1248" s="613">
        <f t="shared" si="74"/>
        <v>45838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"Ломско пиво" АД</v>
      </c>
      <c r="B1249" s="609" t="str">
        <f t="shared" si="73"/>
        <v>111008825</v>
      </c>
      <c r="C1249" s="613">
        <f t="shared" si="74"/>
        <v>45838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"Ломско пиво" АД</v>
      </c>
      <c r="B1250" s="609" t="str">
        <f t="shared" si="73"/>
        <v>111008825</v>
      </c>
      <c r="C1250" s="613">
        <f t="shared" si="74"/>
        <v>45838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"Ломско пиво" АД</v>
      </c>
      <c r="B1251" s="609" t="str">
        <f t="shared" si="73"/>
        <v>111008825</v>
      </c>
      <c r="C1251" s="613">
        <f t="shared" si="74"/>
        <v>45838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0</v>
      </c>
    </row>
    <row r="1252" spans="1:8">
      <c r="A1252" s="609" t="str">
        <f t="shared" si="72"/>
        <v>"Ломско пиво" АД</v>
      </c>
      <c r="B1252" s="609" t="str">
        <f t="shared" si="73"/>
        <v>111008825</v>
      </c>
      <c r="C1252" s="613">
        <f t="shared" si="74"/>
        <v>45838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0</v>
      </c>
    </row>
    <row r="1253" spans="1:8">
      <c r="A1253" s="609" t="str">
        <f t="shared" si="72"/>
        <v>"Ломско пиво" АД</v>
      </c>
      <c r="B1253" s="609" t="str">
        <f t="shared" si="73"/>
        <v>111008825</v>
      </c>
      <c r="C1253" s="613">
        <f t="shared" si="74"/>
        <v>45838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"Ломско пиво" АД</v>
      </c>
      <c r="B1254" s="609" t="str">
        <f t="shared" si="73"/>
        <v>111008825</v>
      </c>
      <c r="C1254" s="613">
        <f t="shared" si="74"/>
        <v>45838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"Ломско пиво" АД</v>
      </c>
      <c r="B1255" s="609" t="str">
        <f t="shared" si="73"/>
        <v>111008825</v>
      </c>
      <c r="C1255" s="613">
        <f t="shared" si="74"/>
        <v>45838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"Ломско пиво" АД</v>
      </c>
      <c r="B1256" s="609" t="str">
        <f t="shared" si="73"/>
        <v>111008825</v>
      </c>
      <c r="C1256" s="613">
        <f t="shared" si="74"/>
        <v>45838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"Ломско пиво" АД</v>
      </c>
      <c r="B1257" s="609" t="str">
        <f t="shared" si="73"/>
        <v>111008825</v>
      </c>
      <c r="C1257" s="613">
        <f t="shared" si="74"/>
        <v>45838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"Ломско пиво" АД</v>
      </c>
      <c r="B1258" s="609" t="str">
        <f t="shared" si="73"/>
        <v>111008825</v>
      </c>
      <c r="C1258" s="613">
        <f t="shared" si="74"/>
        <v>45838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"Ломско пиво" АД</v>
      </c>
      <c r="B1259" s="609" t="str">
        <f t="shared" si="73"/>
        <v>111008825</v>
      </c>
      <c r="C1259" s="613">
        <f t="shared" si="74"/>
        <v>45838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0</v>
      </c>
    </row>
    <row r="1260" spans="1:8">
      <c r="A1260" s="609" t="str">
        <f t="shared" si="72"/>
        <v>"Ломско пиво" АД</v>
      </c>
      <c r="B1260" s="609" t="str">
        <f t="shared" si="73"/>
        <v>111008825</v>
      </c>
      <c r="C1260" s="613">
        <f t="shared" si="74"/>
        <v>45838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"Ломско пиво" АД</v>
      </c>
      <c r="B1261" s="609" t="str">
        <f t="shared" ref="B1261:B1294" si="76">pdeBulstat</f>
        <v>111008825</v>
      </c>
      <c r="C1261" s="613">
        <f t="shared" ref="C1261:C1294" si="77">endDate</f>
        <v>45838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"Ломско пиво" АД</v>
      </c>
      <c r="B1262" s="609" t="str">
        <f t="shared" si="76"/>
        <v>111008825</v>
      </c>
      <c r="C1262" s="613">
        <f t="shared" si="77"/>
        <v>45838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"Ломско пиво" АД</v>
      </c>
      <c r="B1263" s="609" t="str">
        <f t="shared" si="76"/>
        <v>111008825</v>
      </c>
      <c r="C1263" s="613">
        <f t="shared" si="77"/>
        <v>45838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"Ломско пиво" АД</v>
      </c>
      <c r="B1264" s="609" t="str">
        <f t="shared" si="76"/>
        <v>111008825</v>
      </c>
      <c r="C1264" s="613">
        <f t="shared" si="77"/>
        <v>45838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"Ломско пиво" АД</v>
      </c>
      <c r="B1265" s="609" t="str">
        <f t="shared" si="76"/>
        <v>111008825</v>
      </c>
      <c r="C1265" s="613">
        <f t="shared" si="77"/>
        <v>45838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0</v>
      </c>
    </row>
    <row r="1266" spans="1:8">
      <c r="A1266" s="609" t="str">
        <f t="shared" si="75"/>
        <v>"Ломско пиво" АД</v>
      </c>
      <c r="B1266" s="609" t="str">
        <f t="shared" si="76"/>
        <v>111008825</v>
      </c>
      <c r="C1266" s="613">
        <f t="shared" si="77"/>
        <v>45838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0</v>
      </c>
    </row>
    <row r="1267" spans="1:8">
      <c r="A1267" s="609" t="str">
        <f t="shared" si="75"/>
        <v>"Ломско пиво" АД</v>
      </c>
      <c r="B1267" s="609" t="str">
        <f t="shared" si="76"/>
        <v>111008825</v>
      </c>
      <c r="C1267" s="613">
        <f t="shared" si="77"/>
        <v>45838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"Ломско пиво" АД</v>
      </c>
      <c r="B1268" s="609" t="str">
        <f t="shared" si="76"/>
        <v>111008825</v>
      </c>
      <c r="C1268" s="613">
        <f t="shared" si="77"/>
        <v>45838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"Ломско пиво" АД</v>
      </c>
      <c r="B1269" s="609" t="str">
        <f t="shared" si="76"/>
        <v>111008825</v>
      </c>
      <c r="C1269" s="613">
        <f t="shared" si="77"/>
        <v>45838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"Ломско пиво" АД</v>
      </c>
      <c r="B1270" s="609" t="str">
        <f t="shared" si="76"/>
        <v>111008825</v>
      </c>
      <c r="C1270" s="613">
        <f t="shared" si="77"/>
        <v>45838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"Ломско пиво" АД</v>
      </c>
      <c r="B1271" s="609" t="str">
        <f t="shared" si="76"/>
        <v>111008825</v>
      </c>
      <c r="C1271" s="613">
        <f t="shared" si="77"/>
        <v>45838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"Ломско пиво" АД</v>
      </c>
      <c r="B1272" s="609" t="str">
        <f t="shared" si="76"/>
        <v>111008825</v>
      </c>
      <c r="C1272" s="613">
        <f t="shared" si="77"/>
        <v>45838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"Ломско пиво" АД</v>
      </c>
      <c r="B1273" s="609" t="str">
        <f t="shared" si="76"/>
        <v>111008825</v>
      </c>
      <c r="C1273" s="613">
        <f t="shared" si="77"/>
        <v>45838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0</v>
      </c>
    </row>
    <row r="1274" spans="1:8">
      <c r="A1274" s="609" t="str">
        <f t="shared" si="75"/>
        <v>"Ломско пиво" АД</v>
      </c>
      <c r="B1274" s="609" t="str">
        <f t="shared" si="76"/>
        <v>111008825</v>
      </c>
      <c r="C1274" s="613">
        <f t="shared" si="77"/>
        <v>45838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"Ломско пиво" АД</v>
      </c>
      <c r="B1275" s="609" t="str">
        <f t="shared" si="76"/>
        <v>111008825</v>
      </c>
      <c r="C1275" s="613">
        <f t="shared" si="77"/>
        <v>45838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"Ломско пиво" АД</v>
      </c>
      <c r="B1276" s="609" t="str">
        <f t="shared" si="76"/>
        <v>111008825</v>
      </c>
      <c r="C1276" s="613">
        <f t="shared" si="77"/>
        <v>45838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"Ломско пиво" АД</v>
      </c>
      <c r="B1277" s="609" t="str">
        <f t="shared" si="76"/>
        <v>111008825</v>
      </c>
      <c r="C1277" s="613">
        <f t="shared" si="77"/>
        <v>45838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"Ломско пиво" АД</v>
      </c>
      <c r="B1278" s="609" t="str">
        <f t="shared" si="76"/>
        <v>111008825</v>
      </c>
      <c r="C1278" s="613">
        <f t="shared" si="77"/>
        <v>45838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"Ломско пиво" АД</v>
      </c>
      <c r="B1279" s="609" t="str">
        <f t="shared" si="76"/>
        <v>111008825</v>
      </c>
      <c r="C1279" s="613">
        <f t="shared" si="77"/>
        <v>45838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0</v>
      </c>
    </row>
    <row r="1280" spans="1:8">
      <c r="A1280" s="609" t="str">
        <f t="shared" si="75"/>
        <v>"Ломско пиво" АД</v>
      </c>
      <c r="B1280" s="609" t="str">
        <f t="shared" si="76"/>
        <v>111008825</v>
      </c>
      <c r="C1280" s="613">
        <f t="shared" si="77"/>
        <v>45838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0</v>
      </c>
    </row>
    <row r="1281" spans="1:8">
      <c r="A1281" s="609" t="str">
        <f t="shared" si="75"/>
        <v>"Ломско пиво" АД</v>
      </c>
      <c r="B1281" s="609" t="str">
        <f t="shared" si="76"/>
        <v>111008825</v>
      </c>
      <c r="C1281" s="613">
        <f t="shared" si="77"/>
        <v>45838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0</v>
      </c>
    </row>
    <row r="1282" spans="1:8">
      <c r="A1282" s="609" t="str">
        <f t="shared" si="75"/>
        <v>"Ломско пиво" АД</v>
      </c>
      <c r="B1282" s="609" t="str">
        <f t="shared" si="76"/>
        <v>111008825</v>
      </c>
      <c r="C1282" s="613">
        <f t="shared" si="77"/>
        <v>45838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"Ломско пиво" АД</v>
      </c>
      <c r="B1283" s="609" t="str">
        <f t="shared" si="76"/>
        <v>111008825</v>
      </c>
      <c r="C1283" s="613">
        <f t="shared" si="77"/>
        <v>45838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"Ломско пиво" АД</v>
      </c>
      <c r="B1284" s="609" t="str">
        <f t="shared" si="76"/>
        <v>111008825</v>
      </c>
      <c r="C1284" s="613">
        <f t="shared" si="77"/>
        <v>45838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"Ломско пиво" АД</v>
      </c>
      <c r="B1285" s="609" t="str">
        <f t="shared" si="76"/>
        <v>111008825</v>
      </c>
      <c r="C1285" s="613">
        <f t="shared" si="77"/>
        <v>45838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0</v>
      </c>
    </row>
    <row r="1286" spans="1:8">
      <c r="A1286" s="609" t="str">
        <f t="shared" si="75"/>
        <v>"Ломско пиво" АД</v>
      </c>
      <c r="B1286" s="609" t="str">
        <f t="shared" si="76"/>
        <v>111008825</v>
      </c>
      <c r="C1286" s="613">
        <f t="shared" si="77"/>
        <v>45838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0</v>
      </c>
    </row>
    <row r="1287" spans="1:8">
      <c r="A1287" s="609" t="str">
        <f t="shared" si="75"/>
        <v>"Ломско пиво" АД</v>
      </c>
      <c r="B1287" s="609" t="str">
        <f t="shared" si="76"/>
        <v>111008825</v>
      </c>
      <c r="C1287" s="613">
        <f t="shared" si="77"/>
        <v>45838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0</v>
      </c>
    </row>
    <row r="1288" spans="1:8">
      <c r="A1288" s="609" t="str">
        <f t="shared" si="75"/>
        <v>"Ломско пиво" АД</v>
      </c>
      <c r="B1288" s="609" t="str">
        <f t="shared" si="76"/>
        <v>111008825</v>
      </c>
      <c r="C1288" s="613">
        <f t="shared" si="77"/>
        <v>45838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"Ломско пиво" АД</v>
      </c>
      <c r="B1289" s="609" t="str">
        <f t="shared" si="76"/>
        <v>111008825</v>
      </c>
      <c r="C1289" s="613">
        <f t="shared" si="77"/>
        <v>45838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"Ломско пиво" АД</v>
      </c>
      <c r="B1290" s="609" t="str">
        <f t="shared" si="76"/>
        <v>111008825</v>
      </c>
      <c r="C1290" s="613">
        <f t="shared" si="77"/>
        <v>45838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"Ломско пиво" АД</v>
      </c>
      <c r="B1291" s="609" t="str">
        <f t="shared" si="76"/>
        <v>111008825</v>
      </c>
      <c r="C1291" s="613">
        <f t="shared" si="77"/>
        <v>45838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"Ломско пиво" АД</v>
      </c>
      <c r="B1292" s="609" t="str">
        <f t="shared" si="76"/>
        <v>111008825</v>
      </c>
      <c r="C1292" s="613">
        <f t="shared" si="77"/>
        <v>45838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"Ломско пиво" АД</v>
      </c>
      <c r="B1293" s="609" t="str">
        <f t="shared" si="76"/>
        <v>111008825</v>
      </c>
      <c r="C1293" s="613">
        <f t="shared" si="77"/>
        <v>45838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0</v>
      </c>
    </row>
    <row r="1294" spans="1:8">
      <c r="A1294" s="609" t="str">
        <f t="shared" si="75"/>
        <v>"Ломско пиво" АД</v>
      </c>
      <c r="B1294" s="609" t="str">
        <f t="shared" si="76"/>
        <v>111008825</v>
      </c>
      <c r="C1294" s="613">
        <f t="shared" si="77"/>
        <v>45838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0</v>
      </c>
    </row>
    <row r="1295" spans="1:8" s="432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"Ломско пиво" АД</v>
      </c>
      <c r="B1296" s="609" t="str">
        <f t="shared" ref="B1296:B1335" si="79">pdeBulstat</f>
        <v>111008825</v>
      </c>
      <c r="C1296" s="613">
        <f t="shared" ref="C1296:C1335" si="80">endDate</f>
        <v>45838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0</v>
      </c>
    </row>
    <row r="1297" spans="1:8">
      <c r="A1297" s="609" t="str">
        <f t="shared" si="78"/>
        <v>"Ломско пиво" АД</v>
      </c>
      <c r="B1297" s="609" t="str">
        <f t="shared" si="79"/>
        <v>111008825</v>
      </c>
      <c r="C1297" s="613">
        <f t="shared" si="80"/>
        <v>45838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"Ломско пиво" АД</v>
      </c>
      <c r="B1298" s="609" t="str">
        <f t="shared" si="79"/>
        <v>111008825</v>
      </c>
      <c r="C1298" s="613">
        <f t="shared" si="80"/>
        <v>45838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"Ломско пиво" АД</v>
      </c>
      <c r="B1299" s="609" t="str">
        <f t="shared" si="79"/>
        <v>111008825</v>
      </c>
      <c r="C1299" s="613">
        <f t="shared" si="80"/>
        <v>45838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2</v>
      </c>
    </row>
    <row r="1300" spans="1:8">
      <c r="A1300" s="609" t="str">
        <f t="shared" si="78"/>
        <v>"Ломско пиво" АД</v>
      </c>
      <c r="B1300" s="609" t="str">
        <f t="shared" si="79"/>
        <v>111008825</v>
      </c>
      <c r="C1300" s="613">
        <f t="shared" si="80"/>
        <v>45838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2</v>
      </c>
    </row>
    <row r="1301" spans="1:8">
      <c r="A1301" s="609" t="str">
        <f t="shared" si="78"/>
        <v>"Ломско пиво" АД</v>
      </c>
      <c r="B1301" s="609" t="str">
        <f t="shared" si="79"/>
        <v>111008825</v>
      </c>
      <c r="C1301" s="613">
        <f t="shared" si="80"/>
        <v>45838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"Ломско пиво" АД</v>
      </c>
      <c r="B1302" s="609" t="str">
        <f t="shared" si="79"/>
        <v>111008825</v>
      </c>
      <c r="C1302" s="613">
        <f t="shared" si="80"/>
        <v>45838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"Ломско пиво" АД</v>
      </c>
      <c r="B1303" s="609" t="str">
        <f t="shared" si="79"/>
        <v>111008825</v>
      </c>
      <c r="C1303" s="613">
        <f t="shared" si="80"/>
        <v>45838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"Ломско пиво" АД</v>
      </c>
      <c r="B1304" s="609" t="str">
        <f t="shared" si="79"/>
        <v>111008825</v>
      </c>
      <c r="C1304" s="613">
        <f t="shared" si="80"/>
        <v>45838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"Ломско пиво" АД</v>
      </c>
      <c r="B1305" s="609" t="str">
        <f t="shared" si="79"/>
        <v>111008825</v>
      </c>
      <c r="C1305" s="613">
        <f t="shared" si="80"/>
        <v>45838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"Ломско пиво" АД</v>
      </c>
      <c r="B1306" s="609" t="str">
        <f t="shared" si="79"/>
        <v>111008825</v>
      </c>
      <c r="C1306" s="613">
        <f t="shared" si="80"/>
        <v>45838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"Ломско пиво" АД</v>
      </c>
      <c r="B1307" s="609" t="str">
        <f t="shared" si="79"/>
        <v>111008825</v>
      </c>
      <c r="C1307" s="613">
        <f t="shared" si="80"/>
        <v>45838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"Ломско пиво" АД</v>
      </c>
      <c r="B1308" s="609" t="str">
        <f t="shared" si="79"/>
        <v>111008825</v>
      </c>
      <c r="C1308" s="613">
        <f t="shared" si="80"/>
        <v>45838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"Ломско пиво" АД</v>
      </c>
      <c r="B1309" s="609" t="str">
        <f t="shared" si="79"/>
        <v>111008825</v>
      </c>
      <c r="C1309" s="613">
        <f t="shared" si="80"/>
        <v>45838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"Ломско пиво" АД</v>
      </c>
      <c r="B1310" s="609" t="str">
        <f t="shared" si="79"/>
        <v>111008825</v>
      </c>
      <c r="C1310" s="613">
        <f t="shared" si="80"/>
        <v>45838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"Ломско пиво" АД</v>
      </c>
      <c r="B1311" s="609" t="str">
        <f t="shared" si="79"/>
        <v>111008825</v>
      </c>
      <c r="C1311" s="613">
        <f t="shared" si="80"/>
        <v>45838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"Ломско пиво" АД</v>
      </c>
      <c r="B1312" s="609" t="str">
        <f t="shared" si="79"/>
        <v>111008825</v>
      </c>
      <c r="C1312" s="613">
        <f t="shared" si="80"/>
        <v>45838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"Ломско пиво" АД</v>
      </c>
      <c r="B1313" s="609" t="str">
        <f t="shared" si="79"/>
        <v>111008825</v>
      </c>
      <c r="C1313" s="613">
        <f t="shared" si="80"/>
        <v>45838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"Ломско пиво" АД</v>
      </c>
      <c r="B1314" s="609" t="str">
        <f t="shared" si="79"/>
        <v>111008825</v>
      </c>
      <c r="C1314" s="613">
        <f t="shared" si="80"/>
        <v>45838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"Ломско пиво" АД</v>
      </c>
      <c r="B1315" s="609" t="str">
        <f t="shared" si="79"/>
        <v>111008825</v>
      </c>
      <c r="C1315" s="613">
        <f t="shared" si="80"/>
        <v>45838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"Ломско пиво" АД</v>
      </c>
      <c r="B1316" s="609" t="str">
        <f t="shared" si="79"/>
        <v>111008825</v>
      </c>
      <c r="C1316" s="613">
        <f t="shared" si="80"/>
        <v>45838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"Ломско пиво" АД</v>
      </c>
      <c r="B1317" s="609" t="str">
        <f t="shared" si="79"/>
        <v>111008825</v>
      </c>
      <c r="C1317" s="613">
        <f t="shared" si="80"/>
        <v>45838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"Ломско пиво" АД</v>
      </c>
      <c r="B1318" s="609" t="str">
        <f t="shared" si="79"/>
        <v>111008825</v>
      </c>
      <c r="C1318" s="613">
        <f t="shared" si="80"/>
        <v>45838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"Ломско пиво" АД</v>
      </c>
      <c r="B1319" s="609" t="str">
        <f t="shared" si="79"/>
        <v>111008825</v>
      </c>
      <c r="C1319" s="613">
        <f t="shared" si="80"/>
        <v>45838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"Ломско пиво" АД</v>
      </c>
      <c r="B1320" s="609" t="str">
        <f t="shared" si="79"/>
        <v>111008825</v>
      </c>
      <c r="C1320" s="613">
        <f t="shared" si="80"/>
        <v>45838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"Ломско пиво" АД</v>
      </c>
      <c r="B1321" s="609" t="str">
        <f t="shared" si="79"/>
        <v>111008825</v>
      </c>
      <c r="C1321" s="613">
        <f t="shared" si="80"/>
        <v>45838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"Ломско пиво" АД</v>
      </c>
      <c r="B1322" s="609" t="str">
        <f t="shared" si="79"/>
        <v>111008825</v>
      </c>
      <c r="C1322" s="613">
        <f t="shared" si="80"/>
        <v>45838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"Ломско пиво" АД</v>
      </c>
      <c r="B1323" s="609" t="str">
        <f t="shared" si="79"/>
        <v>111008825</v>
      </c>
      <c r="C1323" s="613">
        <f t="shared" si="80"/>
        <v>45838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"Ломско пиво" АД</v>
      </c>
      <c r="B1324" s="609" t="str">
        <f t="shared" si="79"/>
        <v>111008825</v>
      </c>
      <c r="C1324" s="613">
        <f t="shared" si="80"/>
        <v>45838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"Ломско пиво" АД</v>
      </c>
      <c r="B1325" s="609" t="str">
        <f t="shared" si="79"/>
        <v>111008825</v>
      </c>
      <c r="C1325" s="613">
        <f t="shared" si="80"/>
        <v>45838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"Ломско пиво" АД</v>
      </c>
      <c r="B1326" s="609" t="str">
        <f t="shared" si="79"/>
        <v>111008825</v>
      </c>
      <c r="C1326" s="613">
        <f t="shared" si="80"/>
        <v>45838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0</v>
      </c>
    </row>
    <row r="1327" spans="1:8">
      <c r="A1327" s="609" t="str">
        <f t="shared" si="78"/>
        <v>"Ломско пиво" АД</v>
      </c>
      <c r="B1327" s="609" t="str">
        <f t="shared" si="79"/>
        <v>111008825</v>
      </c>
      <c r="C1327" s="613">
        <f t="shared" si="80"/>
        <v>45838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"Ломско пиво" АД</v>
      </c>
      <c r="B1328" s="609" t="str">
        <f t="shared" si="79"/>
        <v>111008825</v>
      </c>
      <c r="C1328" s="613">
        <f t="shared" si="80"/>
        <v>45838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"Ломско пиво" АД</v>
      </c>
      <c r="B1329" s="609" t="str">
        <f t="shared" si="79"/>
        <v>111008825</v>
      </c>
      <c r="C1329" s="613">
        <f t="shared" si="80"/>
        <v>45838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2</v>
      </c>
    </row>
    <row r="1330" spans="1:8">
      <c r="A1330" s="609" t="str">
        <f t="shared" si="78"/>
        <v>"Ломско пиво" АД</v>
      </c>
      <c r="B1330" s="609" t="str">
        <f t="shared" si="79"/>
        <v>111008825</v>
      </c>
      <c r="C1330" s="613">
        <f t="shared" si="80"/>
        <v>45838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2</v>
      </c>
    </row>
    <row r="1331" spans="1:8">
      <c r="A1331" s="609" t="str">
        <f t="shared" si="78"/>
        <v>"Ломско пиво" АД</v>
      </c>
      <c r="B1331" s="609" t="str">
        <f t="shared" si="79"/>
        <v>111008825</v>
      </c>
      <c r="C1331" s="613">
        <f t="shared" si="80"/>
        <v>45838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"Ломско пиво" АД</v>
      </c>
      <c r="B1332" s="609" t="str">
        <f t="shared" si="79"/>
        <v>111008825</v>
      </c>
      <c r="C1332" s="613">
        <f t="shared" si="80"/>
        <v>45838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"Ломско пиво" АД</v>
      </c>
      <c r="B1333" s="609" t="str">
        <f t="shared" si="79"/>
        <v>111008825</v>
      </c>
      <c r="C1333" s="613">
        <f t="shared" si="80"/>
        <v>45838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"Ломско пиво" АД</v>
      </c>
      <c r="B1334" s="609" t="str">
        <f t="shared" si="79"/>
        <v>111008825</v>
      </c>
      <c r="C1334" s="613">
        <f t="shared" si="80"/>
        <v>45838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"Ломско пиво" АД</v>
      </c>
      <c r="B1335" s="609" t="str">
        <f t="shared" si="79"/>
        <v>111008825</v>
      </c>
      <c r="C1335" s="613">
        <f t="shared" si="80"/>
        <v>45838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="75" zoomScaleNormal="85" zoomScaleSheetLayoutView="75" workbookViewId="0">
      <selection activeCell="B102" sqref="B102:H10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"ЛОМСКО ПИВО"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111008825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18"/>
      <c r="D10" s="519"/>
      <c r="E10" s="185" t="s">
        <v>37</v>
      </c>
      <c r="F10" s="188"/>
      <c r="G10" s="530"/>
      <c r="H10" s="531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0"/>
      <c r="D11" s="521"/>
      <c r="E11" s="83" t="s">
        <v>39</v>
      </c>
      <c r="F11" s="162"/>
      <c r="G11" s="532"/>
      <c r="H11" s="53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>
        <v>103</v>
      </c>
      <c r="D12" s="159">
        <v>103</v>
      </c>
      <c r="E12" s="74" t="s">
        <v>42</v>
      </c>
      <c r="F12" s="78" t="s">
        <v>43</v>
      </c>
      <c r="G12" s="160">
        <v>4500</v>
      </c>
      <c r="H12" s="159">
        <v>4500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>
        <v>3110</v>
      </c>
      <c r="D13" s="159">
        <v>3169</v>
      </c>
      <c r="E13" s="74" t="s">
        <v>46</v>
      </c>
      <c r="F13" s="78" t="s">
        <v>47</v>
      </c>
      <c r="G13" s="160"/>
      <c r="H13" s="159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>
        <v>3690</v>
      </c>
      <c r="D14" s="159">
        <v>3877</v>
      </c>
      <c r="E14" s="74" t="s">
        <v>50</v>
      </c>
      <c r="F14" s="78" t="s">
        <v>51</v>
      </c>
      <c r="G14" s="160"/>
      <c r="H14" s="159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>
        <v>505</v>
      </c>
      <c r="D15" s="159">
        <v>512</v>
      </c>
      <c r="E15" s="163" t="s">
        <v>54</v>
      </c>
      <c r="F15" s="78" t="s">
        <v>55</v>
      </c>
      <c r="G15" s="160">
        <v>-35</v>
      </c>
      <c r="H15" s="159">
        <v>-35</v>
      </c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>
        <v>221</v>
      </c>
      <c r="D16" s="159">
        <v>234</v>
      </c>
      <c r="E16" s="163" t="s">
        <v>58</v>
      </c>
      <c r="F16" s="78" t="s">
        <v>59</v>
      </c>
      <c r="G16" s="160"/>
      <c r="H16" s="159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>
        <v>38</v>
      </c>
      <c r="D17" s="159">
        <v>43</v>
      </c>
      <c r="E17" s="163" t="s">
        <v>62</v>
      </c>
      <c r="F17" s="78" t="s">
        <v>63</v>
      </c>
      <c r="G17" s="160"/>
      <c r="H17" s="159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>
        <v>127</v>
      </c>
      <c r="D18" s="159">
        <v>127</v>
      </c>
      <c r="E18" s="418" t="s">
        <v>66</v>
      </c>
      <c r="F18" s="417" t="s">
        <v>67</v>
      </c>
      <c r="G18" s="534">
        <f>G12+G15+G16+G17</f>
        <v>4465</v>
      </c>
      <c r="H18" s="535">
        <f>H12+H15+H16+H17</f>
        <v>4465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34</v>
      </c>
      <c r="D19" s="159">
        <v>34</v>
      </c>
      <c r="E19" s="83" t="s">
        <v>70</v>
      </c>
      <c r="F19" s="79"/>
      <c r="G19" s="536"/>
      <c r="H19" s="537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19" t="s">
        <v>71</v>
      </c>
      <c r="B20" s="80" t="s">
        <v>72</v>
      </c>
      <c r="C20" s="522">
        <f>SUM(C12:C19)</f>
        <v>7828</v>
      </c>
      <c r="D20" s="523">
        <f>SUM(D12:D19)</f>
        <v>8099</v>
      </c>
      <c r="E20" s="74" t="s">
        <v>73</v>
      </c>
      <c r="F20" s="78" t="s">
        <v>74</v>
      </c>
      <c r="G20" s="160">
        <v>289</v>
      </c>
      <c r="H20" s="159">
        <v>289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13"/>
      <c r="D21" s="414"/>
      <c r="E21" s="74" t="s">
        <v>77</v>
      </c>
      <c r="F21" s="78" t="s">
        <v>78</v>
      </c>
      <c r="G21" s="160">
        <v>2064</v>
      </c>
      <c r="H21" s="159">
        <v>2064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13"/>
      <c r="D22" s="414"/>
      <c r="E22" s="164" t="s">
        <v>81</v>
      </c>
      <c r="F22" s="78" t="s">
        <v>82</v>
      </c>
      <c r="G22" s="520">
        <f>SUM(G23:G25)</f>
        <v>1219</v>
      </c>
      <c r="H22" s="521">
        <f>SUM(H23:H25)</f>
        <v>1219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0"/>
      <c r="D23" s="521"/>
      <c r="E23" s="163" t="s">
        <v>84</v>
      </c>
      <c r="F23" s="78" t="s">
        <v>85</v>
      </c>
      <c r="G23" s="160">
        <v>769</v>
      </c>
      <c r="H23" s="159">
        <v>769</v>
      </c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59">
        <v>1</v>
      </c>
      <c r="E24" s="165" t="s">
        <v>88</v>
      </c>
      <c r="F24" s="78" t="s">
        <v>89</v>
      </c>
      <c r="G24" s="160"/>
      <c r="H24" s="159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>
        <v>1</v>
      </c>
      <c r="D25" s="159">
        <v>1</v>
      </c>
      <c r="E25" s="74" t="s">
        <v>92</v>
      </c>
      <c r="F25" s="78" t="s">
        <v>93</v>
      </c>
      <c r="G25" s="160">
        <v>450</v>
      </c>
      <c r="H25" s="159">
        <v>450</v>
      </c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59"/>
      <c r="E26" s="421" t="s">
        <v>96</v>
      </c>
      <c r="F26" s="79" t="s">
        <v>97</v>
      </c>
      <c r="G26" s="522">
        <f>G20+G21+G22</f>
        <v>3572</v>
      </c>
      <c r="H26" s="523">
        <f>H20+H21+H22</f>
        <v>3572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>
        <v>45</v>
      </c>
      <c r="D27" s="159">
        <v>45</v>
      </c>
      <c r="E27" s="83" t="s">
        <v>100</v>
      </c>
      <c r="F27" s="79"/>
      <c r="G27" s="536"/>
      <c r="H27" s="537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19" t="s">
        <v>101</v>
      </c>
      <c r="B28" s="80" t="s">
        <v>102</v>
      </c>
      <c r="C28" s="522">
        <f>SUM(C24:C27)</f>
        <v>46</v>
      </c>
      <c r="D28" s="523">
        <f>SUM(D24:D27)</f>
        <v>47</v>
      </c>
      <c r="E28" s="165" t="s">
        <v>103</v>
      </c>
      <c r="F28" s="78" t="s">
        <v>104</v>
      </c>
      <c r="G28" s="520">
        <f>SUM(G29:G31)</f>
        <v>-7587</v>
      </c>
      <c r="H28" s="521">
        <f>SUM(H29:H31)</f>
        <v>-6663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0"/>
      <c r="D29" s="521"/>
      <c r="E29" s="74" t="s">
        <v>105</v>
      </c>
      <c r="F29" s="78" t="s">
        <v>106</v>
      </c>
      <c r="G29" s="160"/>
      <c r="H29" s="159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0"/>
      <c r="D30" s="521"/>
      <c r="E30" s="164" t="s">
        <v>108</v>
      </c>
      <c r="F30" s="78" t="s">
        <v>109</v>
      </c>
      <c r="G30" s="160">
        <v>-7587</v>
      </c>
      <c r="H30" s="159">
        <v>-6663</v>
      </c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19" t="s">
        <v>118</v>
      </c>
      <c r="B33" s="80" t="s">
        <v>119</v>
      </c>
      <c r="C33" s="522">
        <f>C31+C32</f>
        <v>0</v>
      </c>
      <c r="D33" s="523">
        <f>D31+D32</f>
        <v>0</v>
      </c>
      <c r="E33" s="163" t="s">
        <v>120</v>
      </c>
      <c r="F33" s="78" t="s">
        <v>121</v>
      </c>
      <c r="G33" s="160">
        <v>-712</v>
      </c>
      <c r="H33" s="159">
        <v>-923</v>
      </c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0"/>
      <c r="D34" s="521"/>
      <c r="E34" s="421" t="s">
        <v>123</v>
      </c>
      <c r="F34" s="79" t="s">
        <v>124</v>
      </c>
      <c r="G34" s="522">
        <f>G28+G32+G33</f>
        <v>-8299</v>
      </c>
      <c r="H34" s="523">
        <f>H28+H32+H33</f>
        <v>-7586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0">
        <f>SUM(C36:C39)</f>
        <v>2</v>
      </c>
      <c r="D35" s="521">
        <f>SUM(D36:D39)</f>
        <v>2</v>
      </c>
      <c r="E35" s="74"/>
      <c r="F35" s="82"/>
      <c r="G35" s="538"/>
      <c r="H35" s="539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38"/>
      <c r="H36" s="539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59"/>
      <c r="E37" s="420" t="s">
        <v>131</v>
      </c>
      <c r="F37" s="82" t="s">
        <v>132</v>
      </c>
      <c r="G37" s="524">
        <f>G26+G18+G34</f>
        <v>-262</v>
      </c>
      <c r="H37" s="525">
        <f>H26+H18+H34</f>
        <v>451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38"/>
      <c r="H38" s="539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2</v>
      </c>
      <c r="D39" s="159">
        <v>2</v>
      </c>
      <c r="E39" s="176"/>
      <c r="F39" s="177"/>
      <c r="G39" s="540"/>
      <c r="H39" s="541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0">
        <f>C41+C42+C44</f>
        <v>0</v>
      </c>
      <c r="D40" s="521">
        <f>D41+D42+D44</f>
        <v>0</v>
      </c>
      <c r="E40" s="178" t="s">
        <v>139</v>
      </c>
      <c r="F40" s="175" t="s">
        <v>140</v>
      </c>
      <c r="G40" s="507"/>
      <c r="H40" s="508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0"/>
      <c r="H41" s="541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42"/>
      <c r="H42" s="54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38"/>
      <c r="H43" s="539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1236</v>
      </c>
      <c r="H44" s="159">
        <v>1019</v>
      </c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555</v>
      </c>
      <c r="H45" s="159">
        <v>655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10" t="s">
        <v>157</v>
      </c>
      <c r="B46" s="80" t="s">
        <v>158</v>
      </c>
      <c r="C46" s="522">
        <f>C35+C40+C45</f>
        <v>2</v>
      </c>
      <c r="D46" s="523">
        <f>D35+D40+D45</f>
        <v>2</v>
      </c>
      <c r="E46" s="164" t="s">
        <v>159</v>
      </c>
      <c r="F46" s="78" t="s">
        <v>160</v>
      </c>
      <c r="G46" s="160"/>
      <c r="H46" s="159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24"/>
      <c r="D47" s="525"/>
      <c r="E47" s="74" t="s">
        <v>162</v>
      </c>
      <c r="F47" s="78" t="s">
        <v>163</v>
      </c>
      <c r="G47" s="160"/>
      <c r="H47" s="159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>
        <v>626</v>
      </c>
      <c r="D49" s="159">
        <v>626</v>
      </c>
      <c r="E49" s="74" t="s">
        <v>170</v>
      </c>
      <c r="F49" s="78" t="s">
        <v>171</v>
      </c>
      <c r="G49" s="160">
        <v>33</v>
      </c>
      <c r="H49" s="159">
        <v>42</v>
      </c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0">
        <f>SUM(G44:G49)</f>
        <v>1824</v>
      </c>
      <c r="H50" s="521">
        <f>SUM(H44:H49)</f>
        <v>1716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0"/>
      <c r="H51" s="521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19" t="s">
        <v>176</v>
      </c>
      <c r="B52" s="80" t="s">
        <v>177</v>
      </c>
      <c r="C52" s="522">
        <f>SUM(C48:C51)</f>
        <v>626</v>
      </c>
      <c r="D52" s="523">
        <f>SUM(D48:D51)</f>
        <v>626</v>
      </c>
      <c r="E52" s="164" t="s">
        <v>178</v>
      </c>
      <c r="F52" s="79" t="s">
        <v>179</v>
      </c>
      <c r="G52" s="160"/>
      <c r="H52" s="159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0"/>
      <c r="D53" s="521"/>
      <c r="E53" s="74" t="s">
        <v>181</v>
      </c>
      <c r="F53" s="79" t="s">
        <v>182</v>
      </c>
      <c r="G53" s="160"/>
      <c r="H53" s="159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15"/>
      <c r="D54" s="416"/>
      <c r="E54" s="74" t="s">
        <v>185</v>
      </c>
      <c r="F54" s="79" t="s">
        <v>186</v>
      </c>
      <c r="G54" s="160">
        <v>149</v>
      </c>
      <c r="H54" s="159">
        <v>149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15"/>
      <c r="D55" s="416"/>
      <c r="E55" s="74" t="s">
        <v>189</v>
      </c>
      <c r="F55" s="79" t="s">
        <v>190</v>
      </c>
      <c r="G55" s="160">
        <v>559</v>
      </c>
      <c r="H55" s="159">
        <v>560</v>
      </c>
    </row>
    <row r="56" spans="1:28" ht="16.5" thickBot="1">
      <c r="A56" s="412" t="s">
        <v>191</v>
      </c>
      <c r="B56" s="171" t="s">
        <v>192</v>
      </c>
      <c r="C56" s="526">
        <f>C20+C21+C22+C28+C33+C46+C52+C54+C55</f>
        <v>8502</v>
      </c>
      <c r="D56" s="527">
        <f>D20+D21+D22+D28+D33+D46+D52+D54+D55</f>
        <v>8774</v>
      </c>
      <c r="E56" s="83" t="s">
        <v>193</v>
      </c>
      <c r="F56" s="82" t="s">
        <v>194</v>
      </c>
      <c r="G56" s="524">
        <f>G50+G52+G53+G54+G55</f>
        <v>2532</v>
      </c>
      <c r="H56" s="525">
        <f>H50+H52+H53+H54+H55</f>
        <v>2425</v>
      </c>
      <c r="M56" s="81"/>
    </row>
    <row r="57" spans="1:28">
      <c r="A57" s="172" t="s">
        <v>195</v>
      </c>
      <c r="B57" s="173"/>
      <c r="C57" s="518"/>
      <c r="D57" s="519"/>
      <c r="E57" s="172" t="s">
        <v>196</v>
      </c>
      <c r="F57" s="175"/>
      <c r="G57" s="518"/>
      <c r="H57" s="519"/>
    </row>
    <row r="58" spans="1:28">
      <c r="A58" s="83" t="s">
        <v>197</v>
      </c>
      <c r="B58" s="73"/>
      <c r="C58" s="524"/>
      <c r="D58" s="525"/>
      <c r="E58" s="83" t="s">
        <v>148</v>
      </c>
      <c r="F58" s="78"/>
      <c r="G58" s="520"/>
      <c r="H58" s="521"/>
      <c r="M58" s="81"/>
    </row>
    <row r="59" spans="1:28" ht="31.5">
      <c r="A59" s="74" t="s">
        <v>198</v>
      </c>
      <c r="B59" s="76" t="s">
        <v>199</v>
      </c>
      <c r="C59" s="160">
        <v>1051</v>
      </c>
      <c r="D59" s="159">
        <v>830</v>
      </c>
      <c r="E59" s="164" t="s">
        <v>200</v>
      </c>
      <c r="F59" s="423" t="s">
        <v>201</v>
      </c>
      <c r="G59" s="160">
        <v>566</v>
      </c>
      <c r="H59" s="159">
        <v>653</v>
      </c>
    </row>
    <row r="60" spans="1:28">
      <c r="A60" s="74" t="s">
        <v>202</v>
      </c>
      <c r="B60" s="76" t="s">
        <v>203</v>
      </c>
      <c r="C60" s="160">
        <v>142</v>
      </c>
      <c r="D60" s="159">
        <v>163</v>
      </c>
      <c r="E60" s="74" t="s">
        <v>204</v>
      </c>
      <c r="F60" s="78" t="s">
        <v>205</v>
      </c>
      <c r="G60" s="160">
        <v>14</v>
      </c>
      <c r="H60" s="159">
        <v>23</v>
      </c>
      <c r="M60" s="81"/>
    </row>
    <row r="61" spans="1:28">
      <c r="A61" s="74" t="s">
        <v>206</v>
      </c>
      <c r="B61" s="76" t="s">
        <v>207</v>
      </c>
      <c r="C61" s="160">
        <v>382</v>
      </c>
      <c r="D61" s="159">
        <v>382</v>
      </c>
      <c r="E61" s="163" t="s">
        <v>208</v>
      </c>
      <c r="F61" s="78" t="s">
        <v>209</v>
      </c>
      <c r="G61" s="520">
        <f>SUM(G62:G68)</f>
        <v>7481</v>
      </c>
      <c r="H61" s="521">
        <f>SUM(H62:H68)</f>
        <v>6541</v>
      </c>
    </row>
    <row r="62" spans="1:28">
      <c r="A62" s="74" t="s">
        <v>210</v>
      </c>
      <c r="B62" s="76" t="s">
        <v>211</v>
      </c>
      <c r="C62" s="160">
        <v>150</v>
      </c>
      <c r="D62" s="159">
        <v>75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60</v>
      </c>
      <c r="H63" s="159">
        <v>60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4690</v>
      </c>
      <c r="H64" s="159">
        <v>3782</v>
      </c>
      <c r="M64" s="81"/>
    </row>
    <row r="65" spans="1:13">
      <c r="A65" s="419" t="s">
        <v>71</v>
      </c>
      <c r="B65" s="80" t="s">
        <v>222</v>
      </c>
      <c r="C65" s="522">
        <f>SUM(C59:C64)</f>
        <v>1725</v>
      </c>
      <c r="D65" s="523">
        <f>SUM(D59:D64)</f>
        <v>1450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0"/>
      <c r="D66" s="521"/>
      <c r="E66" s="74" t="s">
        <v>225</v>
      </c>
      <c r="F66" s="78" t="s">
        <v>226</v>
      </c>
      <c r="G66" s="160">
        <v>476</v>
      </c>
      <c r="H66" s="159">
        <v>316</v>
      </c>
    </row>
    <row r="67" spans="1:13">
      <c r="A67" s="83" t="s">
        <v>227</v>
      </c>
      <c r="B67" s="73"/>
      <c r="C67" s="524"/>
      <c r="D67" s="525"/>
      <c r="E67" s="74" t="s">
        <v>228</v>
      </c>
      <c r="F67" s="78" t="s">
        <v>229</v>
      </c>
      <c r="G67" s="160">
        <v>853</v>
      </c>
      <c r="H67" s="159">
        <v>909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1402</v>
      </c>
      <c r="H68" s="159">
        <v>1474</v>
      </c>
    </row>
    <row r="69" spans="1:13">
      <c r="A69" s="74" t="s">
        <v>234</v>
      </c>
      <c r="B69" s="76" t="s">
        <v>235</v>
      </c>
      <c r="C69" s="160">
        <v>287</v>
      </c>
      <c r="D69" s="159">
        <v>51</v>
      </c>
      <c r="E69" s="164" t="s">
        <v>98</v>
      </c>
      <c r="F69" s="78" t="s">
        <v>236</v>
      </c>
      <c r="G69" s="160">
        <v>368</v>
      </c>
      <c r="H69" s="159">
        <v>366</v>
      </c>
    </row>
    <row r="70" spans="1:13">
      <c r="A70" s="74" t="s">
        <v>237</v>
      </c>
      <c r="B70" s="76" t="s">
        <v>238</v>
      </c>
      <c r="C70" s="160">
        <v>51</v>
      </c>
      <c r="D70" s="159">
        <v>58</v>
      </c>
      <c r="E70" s="74" t="s">
        <v>239</v>
      </c>
      <c r="F70" s="78" t="s">
        <v>240</v>
      </c>
      <c r="G70" s="160">
        <v>9</v>
      </c>
      <c r="H70" s="159">
        <v>9</v>
      </c>
    </row>
    <row r="71" spans="1:13">
      <c r="A71" s="74" t="s">
        <v>241</v>
      </c>
      <c r="B71" s="76" t="s">
        <v>242</v>
      </c>
      <c r="C71" s="160"/>
      <c r="D71" s="159"/>
      <c r="E71" s="411" t="s">
        <v>66</v>
      </c>
      <c r="F71" s="79" t="s">
        <v>243</v>
      </c>
      <c r="G71" s="522">
        <f>G59+G60+G61+G69+G70</f>
        <v>8438</v>
      </c>
      <c r="H71" s="523">
        <f>H59+H60+H61+H69+H70</f>
        <v>7592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0"/>
      <c r="H72" s="521"/>
    </row>
    <row r="73" spans="1:13">
      <c r="A73" s="74" t="s">
        <v>246</v>
      </c>
      <c r="B73" s="76" t="s">
        <v>247</v>
      </c>
      <c r="C73" s="160"/>
      <c r="D73" s="159"/>
      <c r="E73" s="410" t="s">
        <v>248</v>
      </c>
      <c r="F73" s="79" t="s">
        <v>249</v>
      </c>
      <c r="G73" s="415"/>
      <c r="H73" s="416"/>
    </row>
    <row r="74" spans="1:13">
      <c r="A74" s="74" t="s">
        <v>250</v>
      </c>
      <c r="B74" s="76" t="s">
        <v>251</v>
      </c>
      <c r="C74" s="160"/>
      <c r="D74" s="159"/>
      <c r="E74" s="498"/>
      <c r="F74" s="499"/>
      <c r="G74" s="520"/>
      <c r="H74" s="544"/>
    </row>
    <row r="75" spans="1:13">
      <c r="A75" s="74" t="s">
        <v>252</v>
      </c>
      <c r="B75" s="76" t="s">
        <v>253</v>
      </c>
      <c r="C75" s="160">
        <v>153</v>
      </c>
      <c r="D75" s="159">
        <v>160</v>
      </c>
      <c r="E75" s="422" t="s">
        <v>181</v>
      </c>
      <c r="F75" s="79" t="s">
        <v>254</v>
      </c>
      <c r="G75" s="415"/>
      <c r="H75" s="416"/>
    </row>
    <row r="76" spans="1:13">
      <c r="A76" s="419" t="s">
        <v>96</v>
      </c>
      <c r="B76" s="80" t="s">
        <v>255</v>
      </c>
      <c r="C76" s="522">
        <f>SUM(C68:C75)</f>
        <v>491</v>
      </c>
      <c r="D76" s="523">
        <f>SUM(D68:D75)</f>
        <v>269</v>
      </c>
      <c r="E76" s="498"/>
      <c r="F76" s="499"/>
      <c r="G76" s="520"/>
      <c r="H76" s="544"/>
    </row>
    <row r="77" spans="1:13">
      <c r="A77" s="74"/>
      <c r="B77" s="76"/>
      <c r="C77" s="520"/>
      <c r="D77" s="521"/>
      <c r="E77" s="410" t="s">
        <v>256</v>
      </c>
      <c r="F77" s="79" t="s">
        <v>257</v>
      </c>
      <c r="G77" s="415">
        <v>25</v>
      </c>
      <c r="H77" s="416">
        <v>49</v>
      </c>
    </row>
    <row r="78" spans="1:13">
      <c r="A78" s="83" t="s">
        <v>258</v>
      </c>
      <c r="B78" s="73"/>
      <c r="C78" s="524"/>
      <c r="D78" s="525"/>
      <c r="E78" s="74"/>
      <c r="F78" s="84"/>
      <c r="G78" s="538"/>
      <c r="H78" s="539"/>
      <c r="M78" s="81"/>
    </row>
    <row r="79" spans="1:13">
      <c r="A79" s="74" t="s">
        <v>259</v>
      </c>
      <c r="B79" s="76" t="s">
        <v>260</v>
      </c>
      <c r="C79" s="520">
        <f>SUM(C80:C82)</f>
        <v>0</v>
      </c>
      <c r="D79" s="521">
        <f>SUM(D80:D82)</f>
        <v>0</v>
      </c>
      <c r="E79" s="168" t="s">
        <v>261</v>
      </c>
      <c r="F79" s="82" t="s">
        <v>262</v>
      </c>
      <c r="G79" s="524">
        <f>G71+G73+G75+G77</f>
        <v>8463</v>
      </c>
      <c r="H79" s="525">
        <f>H71+H73+H75+H77</f>
        <v>7641</v>
      </c>
    </row>
    <row r="80" spans="1:13">
      <c r="A80" s="74" t="s">
        <v>263</v>
      </c>
      <c r="B80" s="76" t="s">
        <v>264</v>
      </c>
      <c r="C80" s="160"/>
      <c r="D80" s="159"/>
      <c r="E80" s="498"/>
      <c r="F80" s="499"/>
      <c r="G80" s="520"/>
      <c r="H80" s="54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45"/>
      <c r="H81" s="54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45"/>
      <c r="H82" s="54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45"/>
      <c r="H83" s="54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45"/>
      <c r="H84" s="546"/>
    </row>
    <row r="85" spans="1:13">
      <c r="A85" s="419" t="s">
        <v>272</v>
      </c>
      <c r="B85" s="80" t="s">
        <v>273</v>
      </c>
      <c r="C85" s="522">
        <f>C84+C83+C79</f>
        <v>0</v>
      </c>
      <c r="D85" s="523">
        <f>D84+D83+D79</f>
        <v>0</v>
      </c>
      <c r="E85" s="167"/>
      <c r="F85" s="86"/>
      <c r="G85" s="545"/>
      <c r="H85" s="546"/>
    </row>
    <row r="86" spans="1:13">
      <c r="A86" s="74"/>
      <c r="B86" s="80"/>
      <c r="C86" s="520"/>
      <c r="D86" s="521"/>
      <c r="E86" s="170"/>
      <c r="F86" s="86"/>
      <c r="G86" s="545"/>
      <c r="H86" s="546"/>
      <c r="M86" s="81"/>
    </row>
    <row r="87" spans="1:13">
      <c r="A87" s="83" t="s">
        <v>274</v>
      </c>
      <c r="B87" s="76"/>
      <c r="C87" s="520"/>
      <c r="D87" s="521"/>
      <c r="E87" s="167"/>
      <c r="F87" s="86"/>
      <c r="G87" s="545"/>
      <c r="H87" s="546"/>
    </row>
    <row r="88" spans="1:13">
      <c r="A88" s="74" t="s">
        <v>275</v>
      </c>
      <c r="B88" s="76" t="s">
        <v>276</v>
      </c>
      <c r="C88" s="160">
        <v>2</v>
      </c>
      <c r="D88" s="159">
        <v>1</v>
      </c>
      <c r="E88" s="170"/>
      <c r="F88" s="86"/>
      <c r="G88" s="545"/>
      <c r="H88" s="546"/>
      <c r="M88" s="81"/>
    </row>
    <row r="89" spans="1:13">
      <c r="A89" s="74" t="s">
        <v>277</v>
      </c>
      <c r="B89" s="76" t="s">
        <v>278</v>
      </c>
      <c r="C89" s="160">
        <v>4</v>
      </c>
      <c r="D89" s="159">
        <v>6</v>
      </c>
      <c r="E89" s="167"/>
      <c r="F89" s="86"/>
      <c r="G89" s="545"/>
      <c r="H89" s="546"/>
    </row>
    <row r="90" spans="1:13">
      <c r="A90" s="74" t="s">
        <v>279</v>
      </c>
      <c r="B90" s="76" t="s">
        <v>280</v>
      </c>
      <c r="C90" s="160">
        <v>3</v>
      </c>
      <c r="D90" s="159">
        <v>3</v>
      </c>
      <c r="E90" s="167"/>
      <c r="F90" s="86"/>
      <c r="G90" s="545"/>
      <c r="H90" s="54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45"/>
      <c r="H91" s="546"/>
    </row>
    <row r="92" spans="1:13">
      <c r="A92" s="419" t="s">
        <v>283</v>
      </c>
      <c r="B92" s="80" t="s">
        <v>284</v>
      </c>
      <c r="C92" s="522">
        <f>SUM(C88:C91)</f>
        <v>9</v>
      </c>
      <c r="D92" s="523">
        <f>SUM(D88:D91)</f>
        <v>10</v>
      </c>
      <c r="E92" s="167"/>
      <c r="F92" s="86"/>
      <c r="G92" s="545"/>
      <c r="H92" s="546"/>
      <c r="M92" s="81"/>
    </row>
    <row r="93" spans="1:13">
      <c r="A93" s="410" t="s">
        <v>285</v>
      </c>
      <c r="B93" s="80" t="s">
        <v>286</v>
      </c>
      <c r="C93" s="415">
        <v>6</v>
      </c>
      <c r="D93" s="416">
        <v>14</v>
      </c>
      <c r="E93" s="167"/>
      <c r="F93" s="86"/>
      <c r="G93" s="545"/>
      <c r="H93" s="546"/>
    </row>
    <row r="94" spans="1:13" ht="16.5" thickBot="1">
      <c r="A94" s="412" t="s">
        <v>287</v>
      </c>
      <c r="B94" s="171" t="s">
        <v>288</v>
      </c>
      <c r="C94" s="526">
        <f>C65+C76+C85+C92+C93</f>
        <v>2231</v>
      </c>
      <c r="D94" s="527">
        <f>D65+D76+D85+D92+D93</f>
        <v>1743</v>
      </c>
      <c r="E94" s="189"/>
      <c r="F94" s="190"/>
      <c r="G94" s="547"/>
      <c r="H94" s="548"/>
      <c r="M94" s="81"/>
    </row>
    <row r="95" spans="1:13" ht="32.25" thickBot="1">
      <c r="A95" s="424" t="s">
        <v>289</v>
      </c>
      <c r="B95" s="425" t="s">
        <v>290</v>
      </c>
      <c r="C95" s="528">
        <f>C94+C56</f>
        <v>10733</v>
      </c>
      <c r="D95" s="529">
        <f>D94+D56</f>
        <v>10517</v>
      </c>
      <c r="E95" s="191" t="s">
        <v>291</v>
      </c>
      <c r="F95" s="426" t="s">
        <v>292</v>
      </c>
      <c r="G95" s="528">
        <f>G37+G40+G56+G79</f>
        <v>10733</v>
      </c>
      <c r="H95" s="529">
        <f>H37+H40+H56+H79</f>
        <v>10517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96" t="s">
        <v>8</v>
      </c>
      <c r="B98" s="623">
        <f>pdeReportingDate</f>
        <v>45868</v>
      </c>
      <c r="C98" s="623"/>
      <c r="D98" s="623"/>
      <c r="E98" s="623"/>
      <c r="F98" s="623"/>
      <c r="G98" s="623"/>
      <c r="H98" s="623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24" t="str">
        <f>authorName</f>
        <v>Иванка Борисова</v>
      </c>
      <c r="C100" s="624"/>
      <c r="D100" s="624"/>
      <c r="E100" s="624"/>
      <c r="F100" s="624"/>
      <c r="G100" s="624"/>
      <c r="H100" s="624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25" t="s">
        <v>1004</v>
      </c>
      <c r="C102" s="625"/>
      <c r="D102" s="625"/>
      <c r="E102" s="625"/>
      <c r="F102" s="625"/>
      <c r="G102" s="625"/>
      <c r="H102" s="625"/>
    </row>
    <row r="103" spans="1:13" ht="21.75" customHeight="1">
      <c r="A103" s="598"/>
      <c r="B103" s="622" t="s">
        <v>294</v>
      </c>
      <c r="C103" s="622"/>
      <c r="D103" s="622"/>
      <c r="E103" s="622"/>
      <c r="M103" s="81"/>
    </row>
    <row r="104" spans="1:13" ht="21.75" customHeight="1">
      <c r="A104" s="598"/>
      <c r="B104" s="622" t="s">
        <v>294</v>
      </c>
      <c r="C104" s="622"/>
      <c r="D104" s="622"/>
      <c r="E104" s="622"/>
    </row>
    <row r="105" spans="1:13" ht="21.75" customHeight="1">
      <c r="A105" s="598"/>
      <c r="B105" s="622" t="s">
        <v>294</v>
      </c>
      <c r="C105" s="622"/>
      <c r="D105" s="622"/>
      <c r="E105" s="622"/>
      <c r="M105" s="81"/>
    </row>
    <row r="106" spans="1:13" ht="21.75" customHeight="1">
      <c r="A106" s="598"/>
      <c r="B106" s="622" t="s">
        <v>294</v>
      </c>
      <c r="C106" s="622"/>
      <c r="D106" s="622"/>
      <c r="E106" s="622"/>
    </row>
    <row r="107" spans="1:13" ht="21.75" customHeight="1">
      <c r="A107" s="598"/>
      <c r="B107" s="622"/>
      <c r="C107" s="622"/>
      <c r="D107" s="622"/>
      <c r="E107" s="622"/>
      <c r="M107" s="81"/>
    </row>
    <row r="108" spans="1:13" ht="21.75" customHeight="1">
      <c r="A108" s="598"/>
      <c r="B108" s="622"/>
      <c r="C108" s="622"/>
      <c r="D108" s="622"/>
      <c r="E108" s="622"/>
    </row>
    <row r="109" spans="1:13" ht="21.75" customHeight="1">
      <c r="A109" s="598"/>
      <c r="B109" s="622"/>
      <c r="C109" s="622"/>
      <c r="D109" s="622"/>
      <c r="E109" s="622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7" zoomScale="77" zoomScaleNormal="70" zoomScaleSheetLayoutView="77" workbookViewId="0">
      <selection activeCell="B54" sqref="B54:H5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"ЛОМСКО ПИВО"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111008825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620" t="s">
        <v>33</v>
      </c>
      <c r="E8" s="192" t="s">
        <v>297</v>
      </c>
      <c r="F8" s="193" t="s">
        <v>28</v>
      </c>
      <c r="G8" s="193" t="s">
        <v>29</v>
      </c>
      <c r="H8" s="620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0"/>
      <c r="G10" s="552"/>
      <c r="H10" s="553"/>
      <c r="I10" s="603"/>
    </row>
    <row r="11" spans="1:9">
      <c r="A11" s="195" t="s">
        <v>300</v>
      </c>
      <c r="B11" s="152"/>
      <c r="C11" s="153"/>
      <c r="D11" s="203"/>
      <c r="E11" s="195" t="s">
        <v>301</v>
      </c>
      <c r="F11" s="154"/>
      <c r="G11" s="153"/>
      <c r="H11" s="203"/>
    </row>
    <row r="12" spans="1:9">
      <c r="A12" s="157" t="s">
        <v>302</v>
      </c>
      <c r="B12" s="155" t="s">
        <v>303</v>
      </c>
      <c r="C12" s="265">
        <v>972</v>
      </c>
      <c r="D12" s="265">
        <v>1117</v>
      </c>
      <c r="E12" s="157" t="s">
        <v>304</v>
      </c>
      <c r="F12" s="201" t="s">
        <v>305</v>
      </c>
      <c r="G12" s="265">
        <v>1512</v>
      </c>
      <c r="H12" s="265">
        <v>1784</v>
      </c>
    </row>
    <row r="13" spans="1:9">
      <c r="A13" s="157" t="s">
        <v>306</v>
      </c>
      <c r="B13" s="155" t="s">
        <v>307</v>
      </c>
      <c r="C13" s="265">
        <v>183</v>
      </c>
      <c r="D13" s="265">
        <v>272</v>
      </c>
      <c r="E13" s="157" t="s">
        <v>308</v>
      </c>
      <c r="F13" s="201" t="s">
        <v>309</v>
      </c>
      <c r="G13" s="265"/>
      <c r="H13" s="265"/>
    </row>
    <row r="14" spans="1:9">
      <c r="A14" s="157" t="s">
        <v>310</v>
      </c>
      <c r="B14" s="155" t="s">
        <v>311</v>
      </c>
      <c r="C14" s="265">
        <v>276</v>
      </c>
      <c r="D14" s="265">
        <v>277</v>
      </c>
      <c r="E14" s="157" t="s">
        <v>312</v>
      </c>
      <c r="F14" s="201" t="s">
        <v>313</v>
      </c>
      <c r="G14" s="265"/>
      <c r="H14" s="265">
        <v>1</v>
      </c>
    </row>
    <row r="15" spans="1:9">
      <c r="A15" s="157" t="s">
        <v>314</v>
      </c>
      <c r="B15" s="155" t="s">
        <v>315</v>
      </c>
      <c r="C15" s="265">
        <v>595</v>
      </c>
      <c r="D15" s="265">
        <v>647</v>
      </c>
      <c r="E15" s="157" t="s">
        <v>98</v>
      </c>
      <c r="F15" s="201" t="s">
        <v>316</v>
      </c>
      <c r="G15" s="265">
        <v>68</v>
      </c>
      <c r="H15" s="265">
        <v>289</v>
      </c>
    </row>
    <row r="16" spans="1:9">
      <c r="A16" s="157" t="s">
        <v>317</v>
      </c>
      <c r="B16" s="155" t="s">
        <v>318</v>
      </c>
      <c r="C16" s="265">
        <v>104</v>
      </c>
      <c r="D16" s="265">
        <v>115</v>
      </c>
      <c r="E16" s="197" t="s">
        <v>71</v>
      </c>
      <c r="F16" s="221" t="s">
        <v>319</v>
      </c>
      <c r="G16" s="549">
        <f>SUM(G12:G15)</f>
        <v>1580</v>
      </c>
      <c r="H16" s="549">
        <f>SUM(H12:H15)</f>
        <v>2074</v>
      </c>
    </row>
    <row r="17" spans="1:8" ht="31.5">
      <c r="A17" s="157" t="s">
        <v>320</v>
      </c>
      <c r="B17" s="155" t="s">
        <v>321</v>
      </c>
      <c r="C17" s="265"/>
      <c r="D17" s="265">
        <v>9</v>
      </c>
      <c r="E17" s="157"/>
      <c r="F17" s="198"/>
      <c r="G17" s="153"/>
      <c r="H17" s="153"/>
    </row>
    <row r="18" spans="1:8" ht="31.5">
      <c r="A18" s="157" t="s">
        <v>322</v>
      </c>
      <c r="B18" s="155" t="s">
        <v>323</v>
      </c>
      <c r="C18" s="265">
        <v>-53</v>
      </c>
      <c r="D18" s="265">
        <v>-40</v>
      </c>
      <c r="E18" s="195" t="s">
        <v>324</v>
      </c>
      <c r="F18" s="199" t="s">
        <v>325</v>
      </c>
      <c r="G18" s="556">
        <v>44</v>
      </c>
      <c r="H18" s="556">
        <v>25</v>
      </c>
    </row>
    <row r="19" spans="1:8">
      <c r="A19" s="157" t="s">
        <v>326</v>
      </c>
      <c r="B19" s="155" t="s">
        <v>327</v>
      </c>
      <c r="C19" s="265">
        <v>186</v>
      </c>
      <c r="D19" s="265">
        <v>46</v>
      </c>
      <c r="E19" s="157" t="s">
        <v>328</v>
      </c>
      <c r="F19" s="198" t="s">
        <v>329</v>
      </c>
      <c r="G19" s="265">
        <v>44</v>
      </c>
      <c r="H19" s="265">
        <v>25</v>
      </c>
    </row>
    <row r="20" spans="1:8">
      <c r="A20" s="196" t="s">
        <v>330</v>
      </c>
      <c r="B20" s="155" t="s">
        <v>331</v>
      </c>
      <c r="C20" s="265"/>
      <c r="D20" s="265"/>
      <c r="E20" s="195"/>
      <c r="F20" s="154"/>
      <c r="G20" s="153"/>
      <c r="H20" s="153"/>
    </row>
    <row r="21" spans="1:8">
      <c r="A21" s="196" t="s">
        <v>332</v>
      </c>
      <c r="B21" s="155" t="s">
        <v>333</v>
      </c>
      <c r="C21" s="265"/>
      <c r="D21" s="265"/>
      <c r="E21" s="195" t="s">
        <v>334</v>
      </c>
      <c r="F21" s="154"/>
      <c r="G21" s="153"/>
      <c r="H21" s="153"/>
    </row>
    <row r="22" spans="1:8">
      <c r="A22" s="197" t="s">
        <v>71</v>
      </c>
      <c r="B22" s="156" t="s">
        <v>335</v>
      </c>
      <c r="C22" s="549">
        <f>SUM(C12:C18)+C19</f>
        <v>2263</v>
      </c>
      <c r="D22" s="549">
        <f>SUM(D12:D18)+D19</f>
        <v>2443</v>
      </c>
      <c r="E22" s="157" t="s">
        <v>336</v>
      </c>
      <c r="F22" s="198" t="s">
        <v>337</v>
      </c>
      <c r="G22" s="265"/>
      <c r="H22" s="265"/>
    </row>
    <row r="23" spans="1:8">
      <c r="A23" s="195"/>
      <c r="B23" s="155"/>
      <c r="C23" s="153"/>
      <c r="D23" s="153"/>
      <c r="E23" s="196" t="s">
        <v>338</v>
      </c>
      <c r="F23" s="198" t="s">
        <v>339</v>
      </c>
      <c r="G23" s="265"/>
      <c r="H23" s="265"/>
    </row>
    <row r="24" spans="1:8" ht="31.5">
      <c r="A24" s="195" t="s">
        <v>340</v>
      </c>
      <c r="B24" s="198"/>
      <c r="C24" s="153"/>
      <c r="D24" s="153"/>
      <c r="E24" s="157" t="s">
        <v>341</v>
      </c>
      <c r="F24" s="198" t="s">
        <v>342</v>
      </c>
      <c r="G24" s="265"/>
      <c r="H24" s="265"/>
    </row>
    <row r="25" spans="1:8" ht="31.5">
      <c r="A25" s="157" t="s">
        <v>343</v>
      </c>
      <c r="B25" s="198" t="s">
        <v>344</v>
      </c>
      <c r="C25" s="265">
        <v>64</v>
      </c>
      <c r="D25" s="265">
        <v>56</v>
      </c>
      <c r="E25" s="157" t="s">
        <v>345</v>
      </c>
      <c r="F25" s="198" t="s">
        <v>346</v>
      </c>
      <c r="G25" s="265"/>
      <c r="H25" s="265"/>
    </row>
    <row r="26" spans="1:8" ht="31.5">
      <c r="A26" s="157" t="s">
        <v>347</v>
      </c>
      <c r="B26" s="198" t="s">
        <v>348</v>
      </c>
      <c r="C26" s="265"/>
      <c r="D26" s="265"/>
      <c r="E26" s="157" t="s">
        <v>349</v>
      </c>
      <c r="F26" s="198" t="s">
        <v>350</v>
      </c>
      <c r="G26" s="265"/>
      <c r="H26" s="265"/>
    </row>
    <row r="27" spans="1:8" ht="31.5">
      <c r="A27" s="157" t="s">
        <v>351</v>
      </c>
      <c r="B27" s="198" t="s">
        <v>352</v>
      </c>
      <c r="C27" s="265"/>
      <c r="D27" s="265"/>
      <c r="E27" s="197" t="s">
        <v>123</v>
      </c>
      <c r="F27" s="199" t="s">
        <v>353</v>
      </c>
      <c r="G27" s="549">
        <f>SUM(G22:G26)</f>
        <v>0</v>
      </c>
      <c r="H27" s="549">
        <f>SUM(H22:H26)</f>
        <v>0</v>
      </c>
    </row>
    <row r="28" spans="1:8">
      <c r="A28" s="157" t="s">
        <v>98</v>
      </c>
      <c r="B28" s="198" t="s">
        <v>354</v>
      </c>
      <c r="C28" s="265">
        <v>9</v>
      </c>
      <c r="D28" s="265">
        <v>7</v>
      </c>
      <c r="E28" s="196"/>
      <c r="F28" s="154"/>
      <c r="G28" s="153"/>
      <c r="H28" s="153"/>
    </row>
    <row r="29" spans="1:8">
      <c r="A29" s="197" t="s">
        <v>96</v>
      </c>
      <c r="B29" s="199" t="s">
        <v>355</v>
      </c>
      <c r="C29" s="549">
        <f>SUM(C25:C28)</f>
        <v>73</v>
      </c>
      <c r="D29" s="549">
        <f>SUM(D25:D28)</f>
        <v>63</v>
      </c>
      <c r="E29" s="157"/>
      <c r="F29" s="154"/>
      <c r="G29" s="153"/>
      <c r="H29" s="153"/>
    </row>
    <row r="30" spans="1:8" ht="16.5" thickBot="1">
      <c r="A30" s="213"/>
      <c r="B30" s="214"/>
      <c r="C30" s="224"/>
      <c r="D30" s="224"/>
      <c r="E30" s="215"/>
      <c r="F30" s="222"/>
      <c r="G30" s="217"/>
      <c r="H30" s="217"/>
    </row>
    <row r="31" spans="1:8" ht="31.5">
      <c r="A31" s="209" t="s">
        <v>356</v>
      </c>
      <c r="B31" s="193" t="s">
        <v>357</v>
      </c>
      <c r="C31" s="211">
        <f>C29+C22</f>
        <v>2336</v>
      </c>
      <c r="D31" s="211">
        <f>D29+D22</f>
        <v>2506</v>
      </c>
      <c r="E31" s="209" t="s">
        <v>358</v>
      </c>
      <c r="F31" s="223" t="s">
        <v>359</v>
      </c>
      <c r="G31" s="211">
        <f>G16+G18+G27</f>
        <v>1624</v>
      </c>
      <c r="H31" s="211">
        <f>H16+H18+H27</f>
        <v>2099</v>
      </c>
    </row>
    <row r="32" spans="1:8">
      <c r="A32" s="194"/>
      <c r="B32" s="151"/>
      <c r="C32" s="202"/>
      <c r="D32" s="202"/>
      <c r="E32" s="194"/>
      <c r="F32" s="198"/>
      <c r="G32" s="153"/>
      <c r="H32" s="153"/>
    </row>
    <row r="33" spans="1:8">
      <c r="A33" s="194" t="s">
        <v>360</v>
      </c>
      <c r="B33" s="151" t="s">
        <v>361</v>
      </c>
      <c r="C33" s="202">
        <f>IF((G31-C31)&gt;0,G31-C31,0)</f>
        <v>0</v>
      </c>
      <c r="D33" s="202">
        <f>IF((H31-D31)&gt;0,H31-D31,0)</f>
        <v>0</v>
      </c>
      <c r="E33" s="194" t="s">
        <v>362</v>
      </c>
      <c r="F33" s="199" t="s">
        <v>363</v>
      </c>
      <c r="G33" s="549">
        <f>IF((C31-G31)&gt;0,C31-G31,0)</f>
        <v>712</v>
      </c>
      <c r="H33" s="549">
        <f>IF((D31-H31)&gt;0,D31-H31,0)</f>
        <v>407</v>
      </c>
    </row>
    <row r="34" spans="1:8" ht="31.5">
      <c r="A34" s="200" t="s">
        <v>364</v>
      </c>
      <c r="B34" s="199" t="s">
        <v>365</v>
      </c>
      <c r="C34" s="265"/>
      <c r="D34" s="265"/>
      <c r="E34" s="195" t="s">
        <v>366</v>
      </c>
      <c r="F34" s="198" t="s">
        <v>367</v>
      </c>
      <c r="G34" s="265"/>
      <c r="H34" s="265"/>
    </row>
    <row r="35" spans="1:8">
      <c r="A35" s="195" t="s">
        <v>368</v>
      </c>
      <c r="B35" s="199" t="s">
        <v>369</v>
      </c>
      <c r="C35" s="265"/>
      <c r="D35" s="265"/>
      <c r="E35" s="195" t="s">
        <v>370</v>
      </c>
      <c r="F35" s="198" t="s">
        <v>371</v>
      </c>
      <c r="G35" s="265"/>
      <c r="H35" s="265"/>
    </row>
    <row r="36" spans="1:8" ht="16.5" thickBot="1">
      <c r="A36" s="216" t="s">
        <v>372</v>
      </c>
      <c r="B36" s="214" t="s">
        <v>373</v>
      </c>
      <c r="C36" s="554">
        <f>C31-C34+C35</f>
        <v>2336</v>
      </c>
      <c r="D36" s="554">
        <f>D31-D34+D35</f>
        <v>2506</v>
      </c>
      <c r="E36" s="219" t="s">
        <v>374</v>
      </c>
      <c r="F36" s="214" t="s">
        <v>375</v>
      </c>
      <c r="G36" s="224">
        <f>G35-G34+G31</f>
        <v>1624</v>
      </c>
      <c r="H36" s="224">
        <f>H35-H34+H31</f>
        <v>2099</v>
      </c>
    </row>
    <row r="37" spans="1:8">
      <c r="A37" s="218" t="s">
        <v>376</v>
      </c>
      <c r="B37" s="193" t="s">
        <v>377</v>
      </c>
      <c r="C37" s="211">
        <f>IF((G36-C36)&gt;0,G36-C36,0)</f>
        <v>0</v>
      </c>
      <c r="D37" s="211">
        <f>IF((H36-D36)&gt;0,H36-D36,0)</f>
        <v>0</v>
      </c>
      <c r="E37" s="218" t="s">
        <v>378</v>
      </c>
      <c r="F37" s="223" t="s">
        <v>379</v>
      </c>
      <c r="G37" s="211">
        <f>IF((C36-G36)&gt;0,C36-G36,0)</f>
        <v>712</v>
      </c>
      <c r="H37" s="211">
        <f>IF((D36-H36)&gt;0,D36-H36,0)</f>
        <v>407</v>
      </c>
    </row>
    <row r="38" spans="1:8">
      <c r="A38" s="195" t="s">
        <v>380</v>
      </c>
      <c r="B38" s="199" t="s">
        <v>381</v>
      </c>
      <c r="C38" s="549">
        <f>C39+C40+C41</f>
        <v>0</v>
      </c>
      <c r="D38" s="549">
        <f>D39+D40+D41</f>
        <v>0</v>
      </c>
      <c r="E38" s="204"/>
      <c r="F38" s="154"/>
      <c r="G38" s="153"/>
      <c r="H38" s="153"/>
    </row>
    <row r="39" spans="1:8" ht="31.5">
      <c r="A39" s="157" t="s">
        <v>382</v>
      </c>
      <c r="B39" s="198" t="s">
        <v>383</v>
      </c>
      <c r="C39" s="265"/>
      <c r="D39" s="265"/>
      <c r="E39" s="204"/>
      <c r="F39" s="154"/>
      <c r="G39" s="153"/>
      <c r="H39" s="153"/>
    </row>
    <row r="40" spans="1:8" ht="31.5">
      <c r="A40" s="157" t="s">
        <v>384</v>
      </c>
      <c r="B40" s="201" t="s">
        <v>385</v>
      </c>
      <c r="C40" s="265"/>
      <c r="D40" s="265">
        <v>0</v>
      </c>
      <c r="E40" s="204"/>
      <c r="F40" s="198"/>
      <c r="G40" s="153"/>
      <c r="H40" s="153"/>
    </row>
    <row r="41" spans="1:8">
      <c r="A41" s="157" t="s">
        <v>386</v>
      </c>
      <c r="B41" s="201" t="s">
        <v>387</v>
      </c>
      <c r="C41" s="265"/>
      <c r="D41" s="265"/>
      <c r="E41" s="204"/>
      <c r="F41" s="198"/>
      <c r="G41" s="153"/>
      <c r="H41" s="153"/>
    </row>
    <row r="42" spans="1:8">
      <c r="A42" s="194" t="s">
        <v>388</v>
      </c>
      <c r="B42" s="158" t="s">
        <v>389</v>
      </c>
      <c r="C42" s="202">
        <f>+IF((G36-C36-C38)&gt;0,G36-C36-C38,0)</f>
        <v>0</v>
      </c>
      <c r="D42" s="202">
        <f>+IF((H36-D36-D38)&gt;0,H36-D36-D38,0)</f>
        <v>0</v>
      </c>
      <c r="E42" s="205" t="s">
        <v>390</v>
      </c>
      <c r="F42" s="158" t="s">
        <v>391</v>
      </c>
      <c r="G42" s="202">
        <f>IF(G37&gt;0,IF(C38+G37&lt;0,0,C38+G37),IF(C37-C38&lt;0,C38-C37,0))</f>
        <v>712</v>
      </c>
      <c r="H42" s="202">
        <f>IF(H37&gt;0,IF(D38+H37&lt;0,0,D38+H37),IF(D37-D38&lt;0,D38-D37,0))</f>
        <v>407</v>
      </c>
    </row>
    <row r="43" spans="1:8">
      <c r="A43" s="194" t="s">
        <v>392</v>
      </c>
      <c r="B43" s="151" t="s">
        <v>393</v>
      </c>
      <c r="C43" s="265"/>
      <c r="D43" s="265"/>
      <c r="E43" s="194" t="s">
        <v>392</v>
      </c>
      <c r="F43" s="158" t="s">
        <v>394</v>
      </c>
      <c r="G43" s="510"/>
      <c r="H43" s="510"/>
    </row>
    <row r="44" spans="1:8" ht="16.5" thickBot="1">
      <c r="A44" s="219" t="s">
        <v>395</v>
      </c>
      <c r="B44" s="207" t="s">
        <v>396</v>
      </c>
      <c r="C44" s="224">
        <f>IF(G42=0,IF(C42-C43&gt;0,C42-C43+G43,0),IF(G42-G43&lt;0,G43-G42+C42,0))</f>
        <v>0</v>
      </c>
      <c r="D44" s="224">
        <f>IF(H42=0,IF(D42-D43&gt;0,D42-D43+H43,0),IF(H42-H43&lt;0,H43-H42+D42,0))</f>
        <v>0</v>
      </c>
      <c r="E44" s="219" t="s">
        <v>397</v>
      </c>
      <c r="F44" s="225" t="s">
        <v>398</v>
      </c>
      <c r="G44" s="224">
        <f>IF(C42=0,IF(G42-G43&gt;0,G42-G43+C43,0),IF(C42-C43&lt;0,C43-C42+G43,0))</f>
        <v>712</v>
      </c>
      <c r="H44" s="224">
        <f>IF(D42=0,IF(H42-H43&gt;0,H42-H43+D43,0),IF(D42-D43&lt;0,D43-D42+H43,0))</f>
        <v>407</v>
      </c>
    </row>
    <row r="45" spans="1:8" ht="16.5" thickBot="1">
      <c r="A45" s="226" t="s">
        <v>399</v>
      </c>
      <c r="B45" s="227" t="s">
        <v>400</v>
      </c>
      <c r="C45" s="550">
        <f>C36+C38+C42</f>
        <v>2336</v>
      </c>
      <c r="D45" s="551">
        <f>D36+D38+D42</f>
        <v>2506</v>
      </c>
      <c r="E45" s="226" t="s">
        <v>401</v>
      </c>
      <c r="F45" s="228" t="s">
        <v>402</v>
      </c>
      <c r="G45" s="550">
        <f>G42+G36</f>
        <v>2336</v>
      </c>
      <c r="H45" s="551">
        <f>H42+H36</f>
        <v>2506</v>
      </c>
    </row>
    <row r="46" spans="1:8">
      <c r="B46" s="495"/>
      <c r="C46" s="496"/>
      <c r="D46" s="496"/>
      <c r="E46" s="497"/>
      <c r="G46" s="496"/>
      <c r="H46" s="496"/>
    </row>
    <row r="47" spans="1:8">
      <c r="A47" s="626" t="s">
        <v>403</v>
      </c>
      <c r="B47" s="626"/>
      <c r="C47" s="626"/>
      <c r="D47" s="626"/>
      <c r="E47" s="626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96" t="s">
        <v>8</v>
      </c>
      <c r="B50" s="623">
        <f>pdeReportingDate</f>
        <v>45868</v>
      </c>
      <c r="C50" s="623"/>
      <c r="D50" s="623"/>
      <c r="E50" s="623"/>
      <c r="F50" s="623"/>
      <c r="G50" s="623"/>
      <c r="H50" s="623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24" t="str">
        <f>authorName</f>
        <v>Иванка Борисова</v>
      </c>
      <c r="C52" s="624"/>
      <c r="D52" s="624"/>
      <c r="E52" s="624"/>
      <c r="F52" s="624"/>
      <c r="G52" s="624"/>
      <c r="H52" s="624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25" t="s">
        <v>1004</v>
      </c>
      <c r="C54" s="625"/>
      <c r="D54" s="625"/>
      <c r="E54" s="625"/>
      <c r="F54" s="625"/>
      <c r="G54" s="625"/>
      <c r="H54" s="625"/>
    </row>
    <row r="55" spans="1:13" ht="15.75" customHeight="1">
      <c r="A55" s="598"/>
      <c r="B55" s="622" t="s">
        <v>294</v>
      </c>
      <c r="C55" s="622"/>
      <c r="D55" s="622"/>
      <c r="E55" s="622"/>
      <c r="F55" s="502"/>
      <c r="G55" s="38"/>
      <c r="H55" s="35"/>
    </row>
    <row r="56" spans="1:13" ht="15.75" customHeight="1">
      <c r="A56" s="598"/>
      <c r="B56" s="622" t="s">
        <v>294</v>
      </c>
      <c r="C56" s="622"/>
      <c r="D56" s="622"/>
      <c r="E56" s="622"/>
      <c r="F56" s="502"/>
      <c r="G56" s="38"/>
      <c r="H56" s="35"/>
    </row>
    <row r="57" spans="1:13" ht="15.75" customHeight="1">
      <c r="A57" s="598"/>
      <c r="B57" s="622" t="s">
        <v>294</v>
      </c>
      <c r="C57" s="622"/>
      <c r="D57" s="622"/>
      <c r="E57" s="622"/>
      <c r="F57" s="502"/>
      <c r="G57" s="38"/>
      <c r="H57" s="35"/>
    </row>
    <row r="58" spans="1:13" ht="15.75" customHeight="1">
      <c r="A58" s="598"/>
      <c r="B58" s="622" t="s">
        <v>294</v>
      </c>
      <c r="C58" s="622"/>
      <c r="D58" s="622"/>
      <c r="E58" s="622"/>
      <c r="F58" s="502"/>
      <c r="G58" s="38"/>
      <c r="H58" s="35"/>
    </row>
    <row r="59" spans="1:13">
      <c r="A59" s="598"/>
      <c r="B59" s="622"/>
      <c r="C59" s="622"/>
      <c r="D59" s="622"/>
      <c r="E59" s="622"/>
      <c r="F59" s="502"/>
      <c r="G59" s="38"/>
      <c r="H59" s="35"/>
    </row>
    <row r="60" spans="1:13">
      <c r="A60" s="598"/>
      <c r="B60" s="622"/>
      <c r="C60" s="622"/>
      <c r="D60" s="622"/>
      <c r="E60" s="622"/>
      <c r="F60" s="502"/>
      <c r="G60" s="38"/>
      <c r="H60" s="35"/>
    </row>
    <row r="61" spans="1:13">
      <c r="A61" s="598"/>
      <c r="B61" s="622"/>
      <c r="C61" s="622"/>
      <c r="D61" s="622"/>
      <c r="E61" s="622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77" zoomScaleNormal="77" zoomScaleSheetLayoutView="80" workbookViewId="0">
      <selection activeCell="B58" sqref="B58:E5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"ЛОМСКО ПИВО" АД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111008825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29" t="s">
        <v>405</v>
      </c>
      <c r="B8" s="230" t="s">
        <v>28</v>
      </c>
      <c r="C8" s="231" t="s">
        <v>29</v>
      </c>
      <c r="D8" s="621" t="s">
        <v>33</v>
      </c>
      <c r="E8" s="146"/>
      <c r="F8" s="146"/>
    </row>
    <row r="9" spans="1:13" ht="16.5" thickBot="1">
      <c r="A9" s="235" t="s">
        <v>34</v>
      </c>
      <c r="B9" s="236" t="s">
        <v>35</v>
      </c>
      <c r="C9" s="237">
        <v>1</v>
      </c>
      <c r="D9" s="238">
        <v>2</v>
      </c>
      <c r="E9" s="146"/>
      <c r="F9" s="146"/>
    </row>
    <row r="10" spans="1:13">
      <c r="A10" s="241" t="s">
        <v>406</v>
      </c>
      <c r="B10" s="242"/>
      <c r="C10" s="243"/>
      <c r="D10" s="244"/>
      <c r="E10" s="603"/>
    </row>
    <row r="11" spans="1:13">
      <c r="A11" s="232" t="s">
        <v>407</v>
      </c>
      <c r="B11" s="147" t="s">
        <v>408</v>
      </c>
      <c r="C11" s="160">
        <v>1638</v>
      </c>
      <c r="D11" s="160">
        <v>2326</v>
      </c>
    </row>
    <row r="12" spans="1:13">
      <c r="A12" s="232" t="s">
        <v>409</v>
      </c>
      <c r="B12" s="147" t="s">
        <v>410</v>
      </c>
      <c r="C12" s="160">
        <v>-520</v>
      </c>
      <c r="D12" s="160">
        <v>-1667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2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2" t="s">
        <v>413</v>
      </c>
      <c r="B14" s="147" t="s">
        <v>414</v>
      </c>
      <c r="C14" s="160">
        <v>-332</v>
      </c>
      <c r="D14" s="160">
        <v>-424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2" t="s">
        <v>415</v>
      </c>
      <c r="B15" s="147" t="s">
        <v>416</v>
      </c>
      <c r="C15" s="160"/>
      <c r="D15" s="160">
        <v>-193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2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2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2" t="s">
        <v>421</v>
      </c>
      <c r="B18" s="147" t="s">
        <v>422</v>
      </c>
      <c r="C18" s="160"/>
      <c r="D18" s="160">
        <v>-6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2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2" t="s">
        <v>425</v>
      </c>
      <c r="B20" s="147" t="s">
        <v>426</v>
      </c>
      <c r="C20" s="160">
        <v>-658</v>
      </c>
      <c r="D20" s="160">
        <v>-532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5" t="s">
        <v>427</v>
      </c>
      <c r="B21" s="246" t="s">
        <v>428</v>
      </c>
      <c r="C21" s="568">
        <f>SUM(C11:C20)</f>
        <v>128</v>
      </c>
      <c r="D21" s="568">
        <f>SUM(D11:D20)</f>
        <v>-496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1" t="s">
        <v>429</v>
      </c>
      <c r="B22" s="247"/>
      <c r="C22" s="243"/>
      <c r="D22" s="243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2" t="s">
        <v>430</v>
      </c>
      <c r="B23" s="147" t="s">
        <v>431</v>
      </c>
      <c r="C23" s="160"/>
      <c r="D23" s="160">
        <v>-38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2" t="s">
        <v>432</v>
      </c>
      <c r="B24" s="147" t="s">
        <v>433</v>
      </c>
      <c r="C24" s="160">
        <v>25</v>
      </c>
      <c r="D24" s="160">
        <v>231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2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2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2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2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2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2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2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2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5" t="s">
        <v>449</v>
      </c>
      <c r="B33" s="246" t="s">
        <v>450</v>
      </c>
      <c r="C33" s="568">
        <f>SUM(C23:C32)</f>
        <v>25</v>
      </c>
      <c r="D33" s="568">
        <f>SUM(D23:D32)</f>
        <v>193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39" t="s">
        <v>451</v>
      </c>
      <c r="B34" s="240"/>
      <c r="C34" s="567"/>
      <c r="D34" s="567"/>
    </row>
    <row r="35" spans="1:13">
      <c r="A35" s="232" t="s">
        <v>452</v>
      </c>
      <c r="B35" s="147" t="s">
        <v>453</v>
      </c>
      <c r="C35" s="160"/>
      <c r="D35" s="160"/>
    </row>
    <row r="36" spans="1:13">
      <c r="A36" s="232" t="s">
        <v>454</v>
      </c>
      <c r="B36" s="147" t="s">
        <v>455</v>
      </c>
      <c r="C36" s="160"/>
      <c r="D36" s="160"/>
    </row>
    <row r="37" spans="1:13">
      <c r="A37" s="232" t="s">
        <v>456</v>
      </c>
      <c r="B37" s="147" t="s">
        <v>457</v>
      </c>
      <c r="C37" s="160">
        <v>18</v>
      </c>
      <c r="D37" s="160">
        <v>520</v>
      </c>
    </row>
    <row r="38" spans="1:13">
      <c r="A38" s="232" t="s">
        <v>458</v>
      </c>
      <c r="B38" s="147" t="s">
        <v>459</v>
      </c>
      <c r="C38" s="160">
        <v>-153</v>
      </c>
      <c r="D38" s="160">
        <v>-140</v>
      </c>
    </row>
    <row r="39" spans="1:13">
      <c r="A39" s="232" t="s">
        <v>460</v>
      </c>
      <c r="B39" s="147" t="s">
        <v>461</v>
      </c>
      <c r="C39" s="160"/>
      <c r="D39" s="160">
        <v>-18</v>
      </c>
    </row>
    <row r="40" spans="1:13" ht="31.5">
      <c r="A40" s="232" t="s">
        <v>462</v>
      </c>
      <c r="B40" s="147" t="s">
        <v>463</v>
      </c>
      <c r="C40" s="160">
        <v>-22</v>
      </c>
      <c r="D40" s="160">
        <v>-25</v>
      </c>
    </row>
    <row r="41" spans="1:13">
      <c r="A41" s="232" t="s">
        <v>464</v>
      </c>
      <c r="B41" s="147" t="s">
        <v>465</v>
      </c>
      <c r="C41" s="160"/>
      <c r="D41" s="160"/>
    </row>
    <row r="42" spans="1:13">
      <c r="A42" s="232" t="s">
        <v>466</v>
      </c>
      <c r="B42" s="147" t="s">
        <v>467</v>
      </c>
      <c r="C42" s="160"/>
      <c r="D42" s="160">
        <v>0</v>
      </c>
      <c r="G42" s="148"/>
      <c r="H42" s="148"/>
    </row>
    <row r="43" spans="1:13" ht="16.5" thickBot="1">
      <c r="A43" s="248" t="s">
        <v>468</v>
      </c>
      <c r="B43" s="249" t="s">
        <v>469</v>
      </c>
      <c r="C43" s="569">
        <f>SUM(C35:C42)</f>
        <v>-157</v>
      </c>
      <c r="D43" s="569">
        <f>SUM(D35:D42)</f>
        <v>337</v>
      </c>
      <c r="G43" s="148"/>
      <c r="H43" s="148"/>
    </row>
    <row r="44" spans="1:13" ht="16.5" thickBot="1">
      <c r="A44" s="251" t="s">
        <v>470</v>
      </c>
      <c r="B44" s="252" t="s">
        <v>471</v>
      </c>
      <c r="C44" s="258">
        <f>C43+C33+C21</f>
        <v>-4</v>
      </c>
      <c r="D44" s="258">
        <f>D43+D33+D21</f>
        <v>34</v>
      </c>
      <c r="G44" s="148"/>
      <c r="H44" s="148"/>
    </row>
    <row r="45" spans="1:13" ht="16.5" thickBot="1">
      <c r="A45" s="253" t="s">
        <v>472</v>
      </c>
      <c r="B45" s="254" t="s">
        <v>473</v>
      </c>
      <c r="C45" s="259">
        <v>10</v>
      </c>
      <c r="D45" s="259">
        <v>31</v>
      </c>
      <c r="G45" s="148"/>
      <c r="H45" s="148"/>
    </row>
    <row r="46" spans="1:13" ht="16.5" thickBot="1">
      <c r="A46" s="256" t="s">
        <v>474</v>
      </c>
      <c r="B46" s="257" t="s">
        <v>475</v>
      </c>
      <c r="C46" s="260">
        <f>C45+C44</f>
        <v>6</v>
      </c>
      <c r="D46" s="260">
        <f>D45+D44</f>
        <v>65</v>
      </c>
      <c r="G46" s="148"/>
      <c r="H46" s="148"/>
    </row>
    <row r="47" spans="1:13">
      <c r="A47" s="255" t="s">
        <v>476</v>
      </c>
      <c r="B47" s="261" t="s">
        <v>477</v>
      </c>
      <c r="C47" s="250">
        <v>6</v>
      </c>
      <c r="D47" s="250">
        <v>65</v>
      </c>
      <c r="G47" s="148"/>
      <c r="H47" s="148"/>
    </row>
    <row r="48" spans="1:13" ht="16.5" thickBot="1">
      <c r="A48" s="233" t="s">
        <v>478</v>
      </c>
      <c r="B48" s="262" t="s">
        <v>479</v>
      </c>
      <c r="C48" s="234">
        <v>3</v>
      </c>
      <c r="D48" s="234">
        <v>3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27" t="s">
        <v>481</v>
      </c>
      <c r="B51" s="627"/>
      <c r="C51" s="627"/>
      <c r="D51" s="627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23">
        <f>pdeReportingDate</f>
        <v>45868</v>
      </c>
      <c r="C54" s="623"/>
      <c r="D54" s="623"/>
      <c r="E54" s="623"/>
      <c r="F54" s="599"/>
      <c r="G54" s="599"/>
      <c r="H54" s="599"/>
      <c r="M54" s="81"/>
    </row>
    <row r="55" spans="1:13" s="35" customFormat="1">
      <c r="A55" s="596"/>
      <c r="B55" s="623"/>
      <c r="C55" s="623"/>
      <c r="D55" s="623"/>
      <c r="E55" s="623"/>
      <c r="F55" s="44"/>
      <c r="G55" s="44"/>
      <c r="H55" s="44"/>
      <c r="M55" s="81"/>
    </row>
    <row r="56" spans="1:13" s="35" customFormat="1">
      <c r="A56" s="597" t="s">
        <v>293</v>
      </c>
      <c r="B56" s="624" t="str">
        <f>authorName</f>
        <v>Иванка Борисова</v>
      </c>
      <c r="C56" s="624"/>
      <c r="D56" s="624"/>
      <c r="E56" s="624"/>
      <c r="F56" s="66"/>
      <c r="G56" s="66"/>
      <c r="H56" s="66"/>
    </row>
    <row r="57" spans="1:13" s="35" customFormat="1">
      <c r="A57" s="597"/>
      <c r="B57" s="624"/>
      <c r="C57" s="624"/>
      <c r="D57" s="624"/>
      <c r="E57" s="624"/>
      <c r="F57" s="66"/>
      <c r="G57" s="66"/>
      <c r="H57" s="66"/>
    </row>
    <row r="58" spans="1:13" s="35" customFormat="1">
      <c r="A58" s="597" t="s">
        <v>13</v>
      </c>
      <c r="B58" s="624" t="s">
        <v>1004</v>
      </c>
      <c r="C58" s="624"/>
      <c r="D58" s="624"/>
      <c r="E58" s="624"/>
      <c r="F58" s="66"/>
      <c r="G58" s="66"/>
      <c r="H58" s="66"/>
    </row>
    <row r="59" spans="1:13" s="26" customFormat="1">
      <c r="A59" s="598"/>
      <c r="B59" s="622" t="s">
        <v>294</v>
      </c>
      <c r="C59" s="622"/>
      <c r="D59" s="622"/>
      <c r="E59" s="622"/>
      <c r="F59" s="502"/>
      <c r="G59" s="38"/>
      <c r="H59" s="35"/>
    </row>
    <row r="60" spans="1:13">
      <c r="A60" s="598"/>
      <c r="B60" s="622" t="s">
        <v>294</v>
      </c>
      <c r="C60" s="622"/>
      <c r="D60" s="622"/>
      <c r="E60" s="622"/>
      <c r="F60" s="502"/>
      <c r="G60" s="38"/>
      <c r="H60" s="35"/>
    </row>
    <row r="61" spans="1:13">
      <c r="A61" s="598"/>
      <c r="B61" s="622" t="s">
        <v>294</v>
      </c>
      <c r="C61" s="622"/>
      <c r="D61" s="622"/>
      <c r="E61" s="622"/>
      <c r="F61" s="502"/>
      <c r="G61" s="38"/>
      <c r="H61" s="35"/>
    </row>
    <row r="62" spans="1:13">
      <c r="A62" s="598"/>
      <c r="B62" s="622" t="s">
        <v>294</v>
      </c>
      <c r="C62" s="622"/>
      <c r="D62" s="622"/>
      <c r="E62" s="622"/>
      <c r="F62" s="502"/>
      <c r="G62" s="38"/>
      <c r="H62" s="35"/>
    </row>
    <row r="63" spans="1:13">
      <c r="A63" s="598"/>
      <c r="B63" s="622"/>
      <c r="C63" s="622"/>
      <c r="D63" s="622"/>
      <c r="E63" s="622"/>
      <c r="F63" s="502"/>
      <c r="G63" s="38"/>
      <c r="H63" s="35"/>
    </row>
    <row r="64" spans="1:13">
      <c r="A64" s="598"/>
      <c r="B64" s="622"/>
      <c r="C64" s="622"/>
      <c r="D64" s="622"/>
      <c r="E64" s="622"/>
      <c r="F64" s="502"/>
      <c r="G64" s="38"/>
      <c r="H64" s="35"/>
    </row>
    <row r="65" spans="1:8">
      <c r="A65" s="598"/>
      <c r="B65" s="622"/>
      <c r="C65" s="622"/>
      <c r="D65" s="622"/>
      <c r="E65" s="622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7" zoomScaleNormal="100" zoomScaleSheetLayoutView="87" workbookViewId="0">
      <selection activeCell="B42" sqref="B42:H42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"ЛОМСКО ПИВО" АД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111008825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32" t="s">
        <v>484</v>
      </c>
      <c r="B8" s="635" t="s">
        <v>485</v>
      </c>
      <c r="C8" s="628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28" t="s">
        <v>489</v>
      </c>
      <c r="L8" s="628" t="s">
        <v>490</v>
      </c>
      <c r="M8" s="462"/>
      <c r="N8" s="463"/>
    </row>
    <row r="9" spans="1:14" s="464" customFormat="1" ht="31.5">
      <c r="A9" s="633"/>
      <c r="B9" s="636"/>
      <c r="C9" s="629"/>
      <c r="D9" s="631" t="s">
        <v>491</v>
      </c>
      <c r="E9" s="631" t="s">
        <v>492</v>
      </c>
      <c r="F9" s="466" t="s">
        <v>493</v>
      </c>
      <c r="G9" s="466"/>
      <c r="H9" s="466"/>
      <c r="I9" s="638" t="s">
        <v>494</v>
      </c>
      <c r="J9" s="638" t="s">
        <v>495</v>
      </c>
      <c r="K9" s="629"/>
      <c r="L9" s="629"/>
      <c r="M9" s="467" t="s">
        <v>496</v>
      </c>
      <c r="N9" s="463"/>
    </row>
    <row r="10" spans="1:14" s="464" customFormat="1" ht="31.5">
      <c r="A10" s="634"/>
      <c r="B10" s="637"/>
      <c r="C10" s="630"/>
      <c r="D10" s="631"/>
      <c r="E10" s="631"/>
      <c r="F10" s="465" t="s">
        <v>497</v>
      </c>
      <c r="G10" s="465" t="s">
        <v>498</v>
      </c>
      <c r="H10" s="465" t="s">
        <v>499</v>
      </c>
      <c r="I10" s="630"/>
      <c r="J10" s="630"/>
      <c r="K10" s="630"/>
      <c r="L10" s="630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3" t="s">
        <v>67</v>
      </c>
      <c r="D12" s="263" t="s">
        <v>67</v>
      </c>
      <c r="E12" s="263" t="s">
        <v>78</v>
      </c>
      <c r="F12" s="263" t="s">
        <v>85</v>
      </c>
      <c r="G12" s="263" t="s">
        <v>89</v>
      </c>
      <c r="H12" s="263" t="s">
        <v>93</v>
      </c>
      <c r="I12" s="263" t="s">
        <v>106</v>
      </c>
      <c r="J12" s="263" t="s">
        <v>109</v>
      </c>
      <c r="K12" s="475" t="s">
        <v>501</v>
      </c>
      <c r="L12" s="474" t="s">
        <v>132</v>
      </c>
      <c r="M12" s="476" t="s">
        <v>140</v>
      </c>
      <c r="N12" s="603"/>
    </row>
    <row r="13" spans="1:14">
      <c r="A13" s="477" t="s">
        <v>502</v>
      </c>
      <c r="B13" s="478" t="s">
        <v>503</v>
      </c>
      <c r="C13" s="509">
        <f>'1-Баланс'!H18</f>
        <v>4465</v>
      </c>
      <c r="D13" s="509">
        <f>'1-Баланс'!H20</f>
        <v>289</v>
      </c>
      <c r="E13" s="509">
        <f>'1-Баланс'!H21</f>
        <v>2064</v>
      </c>
      <c r="F13" s="509">
        <f>'1-Баланс'!H23</f>
        <v>769</v>
      </c>
      <c r="G13" s="509">
        <f>'1-Баланс'!H24</f>
        <v>0</v>
      </c>
      <c r="H13" s="510"/>
      <c r="I13" s="509">
        <f>'1-Баланс'!H29+'1-Баланс'!H32</f>
        <v>0</v>
      </c>
      <c r="J13" s="509">
        <f>'1-Баланс'!H30+'1-Баланс'!H33</f>
        <v>-7586</v>
      </c>
      <c r="K13" s="510"/>
      <c r="L13" s="509">
        <f>SUM(C13:K13)</f>
        <v>1</v>
      </c>
      <c r="M13" s="511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4">
        <f t="shared" si="0"/>
        <v>0</v>
      </c>
    </row>
    <row r="15" spans="1:14">
      <c r="A15" s="479" t="s">
        <v>506</v>
      </c>
      <c r="B15" s="480" t="s">
        <v>507</v>
      </c>
      <c r="C15" s="265"/>
      <c r="D15" s="265"/>
      <c r="E15" s="265"/>
      <c r="F15" s="265"/>
      <c r="G15" s="265"/>
      <c r="H15" s="265"/>
      <c r="I15" s="265"/>
      <c r="J15" s="265"/>
      <c r="K15" s="265"/>
      <c r="L15" s="509">
        <f t="shared" si="1"/>
        <v>0</v>
      </c>
      <c r="M15" s="266"/>
    </row>
    <row r="16" spans="1:14">
      <c r="A16" s="479" t="s">
        <v>508</v>
      </c>
      <c r="B16" s="480" t="s">
        <v>509</v>
      </c>
      <c r="C16" s="265"/>
      <c r="D16" s="265"/>
      <c r="E16" s="265"/>
      <c r="F16" s="265"/>
      <c r="G16" s="265"/>
      <c r="H16" s="265"/>
      <c r="I16" s="265"/>
      <c r="J16" s="265"/>
      <c r="K16" s="265"/>
      <c r="L16" s="509">
        <f t="shared" si="1"/>
        <v>0</v>
      </c>
      <c r="M16" s="266"/>
    </row>
    <row r="17" spans="1:14" ht="31.5">
      <c r="A17" s="477" t="s">
        <v>510</v>
      </c>
      <c r="B17" s="478" t="s">
        <v>511</v>
      </c>
      <c r="C17" s="509">
        <f>C13+C14</f>
        <v>4465</v>
      </c>
      <c r="D17" s="509">
        <f t="shared" ref="D17:M17" si="2">D13+D14</f>
        <v>289</v>
      </c>
      <c r="E17" s="509">
        <f t="shared" si="2"/>
        <v>2064</v>
      </c>
      <c r="F17" s="509">
        <f t="shared" si="2"/>
        <v>769</v>
      </c>
      <c r="G17" s="509">
        <f t="shared" si="2"/>
        <v>0</v>
      </c>
      <c r="H17" s="509">
        <f t="shared" si="2"/>
        <v>0</v>
      </c>
      <c r="I17" s="509">
        <f t="shared" si="2"/>
        <v>0</v>
      </c>
      <c r="J17" s="509">
        <f t="shared" si="2"/>
        <v>-7586</v>
      </c>
      <c r="K17" s="509">
        <f t="shared" si="2"/>
        <v>0</v>
      </c>
      <c r="L17" s="509">
        <f t="shared" si="1"/>
        <v>1</v>
      </c>
      <c r="M17" s="511">
        <f t="shared" si="2"/>
        <v>0</v>
      </c>
    </row>
    <row r="18" spans="1:14">
      <c r="A18" s="477" t="s">
        <v>512</v>
      </c>
      <c r="B18" s="478" t="s">
        <v>513</v>
      </c>
      <c r="C18" s="566"/>
      <c r="D18" s="566"/>
      <c r="E18" s="566"/>
      <c r="F18" s="566"/>
      <c r="G18" s="566"/>
      <c r="H18" s="566"/>
      <c r="I18" s="509">
        <f>+'1-Баланс'!G32</f>
        <v>0</v>
      </c>
      <c r="J18" s="509">
        <f>+'1-Баланс'!G33</f>
        <v>-712</v>
      </c>
      <c r="K18" s="510"/>
      <c r="L18" s="509">
        <f t="shared" si="1"/>
        <v>-712</v>
      </c>
      <c r="M18" s="555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-1</v>
      </c>
      <c r="K19" s="140">
        <f t="shared" si="3"/>
        <v>0</v>
      </c>
      <c r="L19" s="509">
        <f t="shared" si="1"/>
        <v>-1</v>
      </c>
      <c r="M19" s="264">
        <f>M20+M21</f>
        <v>0</v>
      </c>
    </row>
    <row r="20" spans="1:14">
      <c r="A20" s="481" t="s">
        <v>516</v>
      </c>
      <c r="B20" s="482" t="s">
        <v>517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509">
        <f>SUM(C20:K20)</f>
        <v>0</v>
      </c>
      <c r="M20" s="266"/>
    </row>
    <row r="21" spans="1:14">
      <c r="A21" s="481" t="s">
        <v>518</v>
      </c>
      <c r="B21" s="482" t="s">
        <v>519</v>
      </c>
      <c r="C21" s="265"/>
      <c r="D21" s="265"/>
      <c r="E21" s="265"/>
      <c r="F21" s="265"/>
      <c r="G21" s="265"/>
      <c r="H21" s="265"/>
      <c r="I21" s="265"/>
      <c r="J21" s="265">
        <v>-1</v>
      </c>
      <c r="K21" s="265"/>
      <c r="L21" s="509">
        <f t="shared" si="1"/>
        <v>-1</v>
      </c>
      <c r="M21" s="266"/>
    </row>
    <row r="22" spans="1:14">
      <c r="A22" s="479" t="s">
        <v>520</v>
      </c>
      <c r="B22" s="480" t="s">
        <v>521</v>
      </c>
      <c r="C22" s="265"/>
      <c r="D22" s="265"/>
      <c r="E22" s="265"/>
      <c r="F22" s="265"/>
      <c r="G22" s="265"/>
      <c r="H22" s="265"/>
      <c r="I22" s="265"/>
      <c r="J22" s="265"/>
      <c r="K22" s="265"/>
      <c r="L22" s="509">
        <f t="shared" si="1"/>
        <v>0</v>
      </c>
      <c r="M22" s="266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9">
        <f t="shared" si="1"/>
        <v>0</v>
      </c>
      <c r="M23" s="264">
        <f t="shared" si="4"/>
        <v>0</v>
      </c>
    </row>
    <row r="24" spans="1:14">
      <c r="A24" s="479" t="s">
        <v>524</v>
      </c>
      <c r="B24" s="480" t="s">
        <v>525</v>
      </c>
      <c r="C24" s="265"/>
      <c r="D24" s="265"/>
      <c r="E24" s="265"/>
      <c r="F24" s="265"/>
      <c r="G24" s="265"/>
      <c r="H24" s="265"/>
      <c r="I24" s="265"/>
      <c r="J24" s="265"/>
      <c r="K24" s="265"/>
      <c r="L24" s="509">
        <f t="shared" si="1"/>
        <v>0</v>
      </c>
      <c r="M24" s="266"/>
    </row>
    <row r="25" spans="1:14">
      <c r="A25" s="479" t="s">
        <v>526</v>
      </c>
      <c r="B25" s="480" t="s">
        <v>527</v>
      </c>
      <c r="C25" s="265"/>
      <c r="D25" s="265"/>
      <c r="E25" s="265"/>
      <c r="F25" s="265"/>
      <c r="G25" s="265"/>
      <c r="H25" s="265"/>
      <c r="I25" s="265"/>
      <c r="J25" s="265"/>
      <c r="K25" s="265"/>
      <c r="L25" s="509">
        <f t="shared" si="1"/>
        <v>0</v>
      </c>
      <c r="M25" s="266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9">
        <f t="shared" si="1"/>
        <v>0</v>
      </c>
      <c r="M26" s="264">
        <f t="shared" si="5"/>
        <v>0</v>
      </c>
    </row>
    <row r="27" spans="1:14">
      <c r="A27" s="479" t="s">
        <v>524</v>
      </c>
      <c r="B27" s="480" t="s">
        <v>530</v>
      </c>
      <c r="C27" s="265"/>
      <c r="D27" s="265"/>
      <c r="E27" s="265"/>
      <c r="F27" s="265"/>
      <c r="G27" s="265"/>
      <c r="H27" s="265"/>
      <c r="I27" s="265"/>
      <c r="J27" s="265"/>
      <c r="K27" s="265"/>
      <c r="L27" s="509">
        <f t="shared" si="1"/>
        <v>0</v>
      </c>
      <c r="M27" s="266"/>
    </row>
    <row r="28" spans="1:14">
      <c r="A28" s="479" t="s">
        <v>526</v>
      </c>
      <c r="B28" s="480" t="s">
        <v>531</v>
      </c>
      <c r="C28" s="265"/>
      <c r="D28" s="265"/>
      <c r="E28" s="265"/>
      <c r="F28" s="265"/>
      <c r="G28" s="265"/>
      <c r="H28" s="265"/>
      <c r="I28" s="265"/>
      <c r="J28" s="265"/>
      <c r="K28" s="265"/>
      <c r="L28" s="509">
        <f t="shared" si="1"/>
        <v>0</v>
      </c>
      <c r="M28" s="266"/>
    </row>
    <row r="29" spans="1:14">
      <c r="A29" s="479" t="s">
        <v>532</v>
      </c>
      <c r="B29" s="480" t="s">
        <v>533</v>
      </c>
      <c r="C29" s="265"/>
      <c r="D29" s="265"/>
      <c r="E29" s="265"/>
      <c r="F29" s="265"/>
      <c r="G29" s="265"/>
      <c r="H29" s="265"/>
      <c r="I29" s="265"/>
      <c r="J29" s="265"/>
      <c r="K29" s="265"/>
      <c r="L29" s="509">
        <f t="shared" si="1"/>
        <v>0</v>
      </c>
      <c r="M29" s="266"/>
    </row>
    <row r="30" spans="1:14">
      <c r="A30" s="479" t="s">
        <v>534</v>
      </c>
      <c r="B30" s="480" t="s">
        <v>535</v>
      </c>
      <c r="C30" s="265"/>
      <c r="D30" s="265"/>
      <c r="E30" s="265"/>
      <c r="F30" s="265"/>
      <c r="G30" s="265"/>
      <c r="H30" s="265"/>
      <c r="I30" s="265"/>
      <c r="J30" s="265"/>
      <c r="K30" s="265"/>
      <c r="L30" s="509">
        <f t="shared" si="1"/>
        <v>0</v>
      </c>
      <c r="M30" s="266"/>
    </row>
    <row r="31" spans="1:14">
      <c r="A31" s="477" t="s">
        <v>536</v>
      </c>
      <c r="B31" s="478" t="s">
        <v>537</v>
      </c>
      <c r="C31" s="509">
        <f>C19+C22+C23+C26+C30+C29+C17+C18</f>
        <v>4465</v>
      </c>
      <c r="D31" s="509">
        <f t="shared" ref="D31:M31" si="6">D19+D22+D23+D26+D30+D29+D17+D18</f>
        <v>289</v>
      </c>
      <c r="E31" s="509">
        <f t="shared" si="6"/>
        <v>2064</v>
      </c>
      <c r="F31" s="509">
        <f t="shared" si="6"/>
        <v>769</v>
      </c>
      <c r="G31" s="509">
        <f t="shared" si="6"/>
        <v>0</v>
      </c>
      <c r="H31" s="509">
        <f t="shared" si="6"/>
        <v>0</v>
      </c>
      <c r="I31" s="509">
        <f t="shared" si="6"/>
        <v>0</v>
      </c>
      <c r="J31" s="509">
        <f t="shared" si="6"/>
        <v>-8299</v>
      </c>
      <c r="K31" s="509">
        <f t="shared" si="6"/>
        <v>0</v>
      </c>
      <c r="L31" s="509">
        <f t="shared" si="1"/>
        <v>-712</v>
      </c>
      <c r="M31" s="511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5"/>
      <c r="D32" s="265"/>
      <c r="E32" s="265"/>
      <c r="F32" s="265"/>
      <c r="G32" s="265"/>
      <c r="H32" s="265"/>
      <c r="I32" s="265"/>
      <c r="J32" s="265"/>
      <c r="K32" s="265"/>
      <c r="L32" s="509">
        <f t="shared" si="1"/>
        <v>0</v>
      </c>
      <c r="M32" s="266"/>
    </row>
    <row r="33" spans="1:13" ht="32.25" thickBot="1">
      <c r="A33" s="483" t="s">
        <v>540</v>
      </c>
      <c r="B33" s="484" t="s">
        <v>541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65">
        <f t="shared" si="1"/>
        <v>0</v>
      </c>
      <c r="M33" s="268"/>
    </row>
    <row r="34" spans="1:13" ht="32.25" thickBot="1">
      <c r="A34" s="485" t="s">
        <v>542</v>
      </c>
      <c r="B34" s="486" t="s">
        <v>543</v>
      </c>
      <c r="C34" s="512">
        <f t="shared" ref="C34:K34" si="7">C31+C32+C33</f>
        <v>4465</v>
      </c>
      <c r="D34" s="512">
        <f t="shared" si="7"/>
        <v>289</v>
      </c>
      <c r="E34" s="512">
        <f t="shared" si="7"/>
        <v>2064</v>
      </c>
      <c r="F34" s="512">
        <f t="shared" si="7"/>
        <v>769</v>
      </c>
      <c r="G34" s="512">
        <f t="shared" si="7"/>
        <v>0</v>
      </c>
      <c r="H34" s="512">
        <f t="shared" si="7"/>
        <v>0</v>
      </c>
      <c r="I34" s="512">
        <f t="shared" si="7"/>
        <v>0</v>
      </c>
      <c r="J34" s="512">
        <f t="shared" si="7"/>
        <v>-8299</v>
      </c>
      <c r="K34" s="512">
        <f t="shared" si="7"/>
        <v>0</v>
      </c>
      <c r="L34" s="512">
        <f t="shared" si="1"/>
        <v>-712</v>
      </c>
      <c r="M34" s="513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96" t="s">
        <v>8</v>
      </c>
      <c r="B38" s="623">
        <f>pdeReportingDate</f>
        <v>45868</v>
      </c>
      <c r="C38" s="623"/>
      <c r="D38" s="623"/>
      <c r="E38" s="623"/>
      <c r="F38" s="623"/>
      <c r="G38" s="623"/>
      <c r="H38" s="623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24" t="str">
        <f>authorName</f>
        <v>Иванка Борисова</v>
      </c>
      <c r="C40" s="624"/>
      <c r="D40" s="624"/>
      <c r="E40" s="624"/>
      <c r="F40" s="624"/>
      <c r="G40" s="624"/>
      <c r="H40" s="624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25" t="s">
        <v>1004</v>
      </c>
      <c r="C42" s="625"/>
      <c r="D42" s="625"/>
      <c r="E42" s="625"/>
      <c r="F42" s="625"/>
      <c r="G42" s="625"/>
      <c r="H42" s="625"/>
    </row>
    <row r="43" spans="1:13">
      <c r="A43" s="598"/>
      <c r="B43" s="622" t="s">
        <v>294</v>
      </c>
      <c r="C43" s="622"/>
      <c r="D43" s="622"/>
      <c r="E43" s="622"/>
      <c r="F43" s="502"/>
      <c r="G43" s="38"/>
      <c r="H43" s="35"/>
    </row>
    <row r="44" spans="1:13">
      <c r="A44" s="598"/>
      <c r="B44" s="622" t="s">
        <v>294</v>
      </c>
      <c r="C44" s="622"/>
      <c r="D44" s="622"/>
      <c r="E44" s="622"/>
      <c r="F44" s="502"/>
      <c r="G44" s="38"/>
      <c r="H44" s="35"/>
    </row>
    <row r="45" spans="1:13">
      <c r="A45" s="598"/>
      <c r="B45" s="622" t="s">
        <v>294</v>
      </c>
      <c r="C45" s="622"/>
      <c r="D45" s="622"/>
      <c r="E45" s="622"/>
      <c r="F45" s="502"/>
      <c r="G45" s="38"/>
      <c r="H45" s="35"/>
    </row>
    <row r="46" spans="1:13">
      <c r="A46" s="598"/>
      <c r="B46" s="622" t="s">
        <v>294</v>
      </c>
      <c r="C46" s="622"/>
      <c r="D46" s="622"/>
      <c r="E46" s="622"/>
      <c r="F46" s="502"/>
      <c r="G46" s="38"/>
      <c r="H46" s="35"/>
    </row>
    <row r="47" spans="1:13">
      <c r="A47" s="598"/>
      <c r="B47" s="622"/>
      <c r="C47" s="622"/>
      <c r="D47" s="622"/>
      <c r="E47" s="622"/>
      <c r="F47" s="502"/>
      <c r="G47" s="38"/>
      <c r="H47" s="35"/>
    </row>
    <row r="48" spans="1:13">
      <c r="A48" s="598"/>
      <c r="B48" s="622"/>
      <c r="C48" s="622"/>
      <c r="D48" s="622"/>
      <c r="E48" s="622"/>
      <c r="F48" s="502"/>
      <c r="G48" s="38"/>
      <c r="H48" s="35"/>
    </row>
    <row r="49" spans="1:8">
      <c r="A49" s="598"/>
      <c r="B49" s="622"/>
      <c r="C49" s="622"/>
      <c r="D49" s="622"/>
      <c r="E49" s="622"/>
      <c r="F49" s="50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5" zoomScale="75" zoomScaleNormal="70" zoomScaleSheetLayoutView="75" workbookViewId="0">
      <selection activeCell="B155" sqref="B155:H15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"ЛОМСКО ПИВО" АД</v>
      </c>
      <c r="B3" s="49"/>
      <c r="C3" s="16"/>
      <c r="D3" s="19"/>
    </row>
    <row r="4" spans="1:7">
      <c r="A4" s="62" t="str">
        <f>CONCATENATE("ЕИК по БУЛСТАТ: ", pdeBulstat)</f>
        <v>ЕИК по БУЛСТАТ: 111008825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08"/>
      <c r="D10" s="408"/>
      <c r="E10" s="408"/>
      <c r="F10" s="408"/>
    </row>
    <row r="11" spans="1:7">
      <c r="A11" s="439" t="s">
        <v>552</v>
      </c>
      <c r="B11" s="434"/>
      <c r="C11" s="408"/>
      <c r="D11" s="408"/>
      <c r="E11" s="408"/>
      <c r="F11" s="408"/>
    </row>
    <row r="12" spans="1:7">
      <c r="A12" s="584">
        <v>1</v>
      </c>
      <c r="B12" s="585"/>
      <c r="C12" s="77"/>
      <c r="D12" s="77"/>
      <c r="E12" s="77"/>
      <c r="F12" s="407">
        <f>C12-E12</f>
        <v>0</v>
      </c>
      <c r="G12" s="603"/>
    </row>
    <row r="13" spans="1:7">
      <c r="A13" s="584">
        <v>2</v>
      </c>
      <c r="B13" s="585"/>
      <c r="C13" s="77"/>
      <c r="D13" s="77"/>
      <c r="E13" s="77"/>
      <c r="F13" s="407">
        <f t="shared" ref="F13:F26" si="0">C13-E13</f>
        <v>0</v>
      </c>
    </row>
    <row r="14" spans="1:7">
      <c r="A14" s="584">
        <v>3</v>
      </c>
      <c r="B14" s="585"/>
      <c r="C14" s="77"/>
      <c r="D14" s="77"/>
      <c r="E14" s="77"/>
      <c r="F14" s="407">
        <f t="shared" si="0"/>
        <v>0</v>
      </c>
    </row>
    <row r="15" spans="1:7">
      <c r="A15" s="584">
        <v>4</v>
      </c>
      <c r="B15" s="585"/>
      <c r="C15" s="77"/>
      <c r="D15" s="77"/>
      <c r="E15" s="77"/>
      <c r="F15" s="407">
        <f t="shared" si="0"/>
        <v>0</v>
      </c>
    </row>
    <row r="16" spans="1:7">
      <c r="A16" s="584">
        <v>5</v>
      </c>
      <c r="B16" s="585"/>
      <c r="C16" s="77"/>
      <c r="D16" s="77"/>
      <c r="E16" s="77"/>
      <c r="F16" s="407">
        <f t="shared" si="0"/>
        <v>0</v>
      </c>
    </row>
    <row r="17" spans="1:8">
      <c r="A17" s="584">
        <v>6</v>
      </c>
      <c r="B17" s="585"/>
      <c r="C17" s="77"/>
      <c r="D17" s="77"/>
      <c r="E17" s="77"/>
      <c r="F17" s="407">
        <f t="shared" si="0"/>
        <v>0</v>
      </c>
    </row>
    <row r="18" spans="1:8">
      <c r="A18" s="584">
        <v>7</v>
      </c>
      <c r="B18" s="585"/>
      <c r="C18" s="77"/>
      <c r="D18" s="77"/>
      <c r="E18" s="77"/>
      <c r="F18" s="407">
        <f t="shared" si="0"/>
        <v>0</v>
      </c>
    </row>
    <row r="19" spans="1:8">
      <c r="A19" s="584">
        <v>8</v>
      </c>
      <c r="B19" s="585"/>
      <c r="C19" s="77"/>
      <c r="D19" s="77"/>
      <c r="E19" s="77"/>
      <c r="F19" s="407">
        <f t="shared" si="0"/>
        <v>0</v>
      </c>
    </row>
    <row r="20" spans="1:8">
      <c r="A20" s="584">
        <v>9</v>
      </c>
      <c r="B20" s="585"/>
      <c r="C20" s="77"/>
      <c r="D20" s="77"/>
      <c r="E20" s="77"/>
      <c r="F20" s="407">
        <f t="shared" si="0"/>
        <v>0</v>
      </c>
    </row>
    <row r="21" spans="1:8">
      <c r="A21" s="584">
        <v>10</v>
      </c>
      <c r="B21" s="585"/>
      <c r="C21" s="77"/>
      <c r="D21" s="77"/>
      <c r="E21" s="77"/>
      <c r="F21" s="407">
        <f t="shared" si="0"/>
        <v>0</v>
      </c>
    </row>
    <row r="22" spans="1:8">
      <c r="A22" s="584">
        <v>11</v>
      </c>
      <c r="B22" s="585"/>
      <c r="C22" s="77"/>
      <c r="D22" s="77"/>
      <c r="E22" s="77"/>
      <c r="F22" s="407">
        <f t="shared" si="0"/>
        <v>0</v>
      </c>
      <c r="G22" s="603"/>
    </row>
    <row r="23" spans="1:8">
      <c r="A23" s="584">
        <v>12</v>
      </c>
      <c r="B23" s="585"/>
      <c r="C23" s="77"/>
      <c r="D23" s="77"/>
      <c r="E23" s="77"/>
      <c r="F23" s="407">
        <f t="shared" si="0"/>
        <v>0</v>
      </c>
      <c r="H23" s="603"/>
    </row>
    <row r="24" spans="1:8">
      <c r="A24" s="584">
        <v>13</v>
      </c>
      <c r="B24" s="585"/>
      <c r="C24" s="77"/>
      <c r="D24" s="77"/>
      <c r="E24" s="77"/>
      <c r="F24" s="407">
        <f t="shared" si="0"/>
        <v>0</v>
      </c>
    </row>
    <row r="25" spans="1:8">
      <c r="A25" s="584">
        <v>14</v>
      </c>
      <c r="B25" s="585"/>
      <c r="C25" s="77"/>
      <c r="D25" s="77"/>
      <c r="E25" s="77"/>
      <c r="F25" s="407">
        <f t="shared" si="0"/>
        <v>0</v>
      </c>
    </row>
    <row r="26" spans="1:8">
      <c r="A26" s="584">
        <v>15</v>
      </c>
      <c r="B26" s="585"/>
      <c r="C26" s="77"/>
      <c r="D26" s="77"/>
      <c r="E26" s="77"/>
      <c r="F26" s="407">
        <f t="shared" si="0"/>
        <v>0</v>
      </c>
    </row>
    <row r="27" spans="1:8">
      <c r="A27" s="440" t="s">
        <v>553</v>
      </c>
      <c r="B27" s="441" t="s">
        <v>554</v>
      </c>
      <c r="C27" s="409">
        <f>SUM(C12:C26)</f>
        <v>0</v>
      </c>
      <c r="D27" s="409"/>
      <c r="E27" s="409">
        <f>SUM(E12:E26)</f>
        <v>0</v>
      </c>
      <c r="F27" s="409">
        <f>SUM(F12:F26)</f>
        <v>0</v>
      </c>
    </row>
    <row r="28" spans="1:8">
      <c r="A28" s="439" t="s">
        <v>555</v>
      </c>
      <c r="B28" s="441"/>
      <c r="C28" s="408"/>
      <c r="D28" s="408"/>
      <c r="E28" s="408"/>
      <c r="F28" s="408"/>
    </row>
    <row r="29" spans="1:8">
      <c r="A29" s="584">
        <v>1</v>
      </c>
      <c r="B29" s="585"/>
      <c r="C29" s="77"/>
      <c r="D29" s="77"/>
      <c r="E29" s="77"/>
      <c r="F29" s="407">
        <f>C29-E29</f>
        <v>0</v>
      </c>
    </row>
    <row r="30" spans="1:8">
      <c r="A30" s="584">
        <v>2</v>
      </c>
      <c r="B30" s="585"/>
      <c r="C30" s="77"/>
      <c r="D30" s="77"/>
      <c r="E30" s="77"/>
      <c r="F30" s="407">
        <f t="shared" ref="F30:F43" si="1">C30-E30</f>
        <v>0</v>
      </c>
    </row>
    <row r="31" spans="1:8">
      <c r="A31" s="584">
        <v>3</v>
      </c>
      <c r="B31" s="585"/>
      <c r="C31" s="77"/>
      <c r="D31" s="77"/>
      <c r="E31" s="77"/>
      <c r="F31" s="407">
        <f t="shared" si="1"/>
        <v>0</v>
      </c>
    </row>
    <row r="32" spans="1:8">
      <c r="A32" s="584">
        <v>4</v>
      </c>
      <c r="B32" s="585"/>
      <c r="C32" s="77"/>
      <c r="D32" s="77"/>
      <c r="E32" s="77"/>
      <c r="F32" s="407">
        <f t="shared" si="1"/>
        <v>0</v>
      </c>
    </row>
    <row r="33" spans="1:6">
      <c r="A33" s="584">
        <v>5</v>
      </c>
      <c r="B33" s="585"/>
      <c r="C33" s="77"/>
      <c r="D33" s="77"/>
      <c r="E33" s="77"/>
      <c r="F33" s="407">
        <f t="shared" si="1"/>
        <v>0</v>
      </c>
    </row>
    <row r="34" spans="1:6">
      <c r="A34" s="584">
        <v>6</v>
      </c>
      <c r="B34" s="585"/>
      <c r="C34" s="77"/>
      <c r="D34" s="77"/>
      <c r="E34" s="77"/>
      <c r="F34" s="407">
        <f t="shared" si="1"/>
        <v>0</v>
      </c>
    </row>
    <row r="35" spans="1:6">
      <c r="A35" s="584">
        <v>7</v>
      </c>
      <c r="B35" s="585"/>
      <c r="C35" s="77"/>
      <c r="D35" s="77"/>
      <c r="E35" s="77"/>
      <c r="F35" s="407">
        <f t="shared" si="1"/>
        <v>0</v>
      </c>
    </row>
    <row r="36" spans="1:6">
      <c r="A36" s="584">
        <v>8</v>
      </c>
      <c r="B36" s="585"/>
      <c r="C36" s="77"/>
      <c r="D36" s="77"/>
      <c r="E36" s="77"/>
      <c r="F36" s="407">
        <f t="shared" si="1"/>
        <v>0</v>
      </c>
    </row>
    <row r="37" spans="1:6">
      <c r="A37" s="584">
        <v>9</v>
      </c>
      <c r="B37" s="585"/>
      <c r="C37" s="77"/>
      <c r="D37" s="77"/>
      <c r="E37" s="77"/>
      <c r="F37" s="407">
        <f t="shared" si="1"/>
        <v>0</v>
      </c>
    </row>
    <row r="38" spans="1:6">
      <c r="A38" s="584">
        <v>10</v>
      </c>
      <c r="B38" s="585"/>
      <c r="C38" s="77"/>
      <c r="D38" s="77"/>
      <c r="E38" s="77"/>
      <c r="F38" s="407">
        <f t="shared" si="1"/>
        <v>0</v>
      </c>
    </row>
    <row r="39" spans="1:6">
      <c r="A39" s="584">
        <v>11</v>
      </c>
      <c r="B39" s="585"/>
      <c r="C39" s="77"/>
      <c r="D39" s="77"/>
      <c r="E39" s="77"/>
      <c r="F39" s="407">
        <f t="shared" si="1"/>
        <v>0</v>
      </c>
    </row>
    <row r="40" spans="1:6">
      <c r="A40" s="584">
        <v>12</v>
      </c>
      <c r="B40" s="585"/>
      <c r="C40" s="77"/>
      <c r="D40" s="77"/>
      <c r="E40" s="77"/>
      <c r="F40" s="407">
        <f t="shared" si="1"/>
        <v>0</v>
      </c>
    </row>
    <row r="41" spans="1:6">
      <c r="A41" s="584">
        <v>13</v>
      </c>
      <c r="B41" s="585"/>
      <c r="C41" s="77"/>
      <c r="D41" s="77"/>
      <c r="E41" s="77"/>
      <c r="F41" s="407">
        <f t="shared" si="1"/>
        <v>0</v>
      </c>
    </row>
    <row r="42" spans="1:6">
      <c r="A42" s="584">
        <v>14</v>
      </c>
      <c r="B42" s="585"/>
      <c r="C42" s="77"/>
      <c r="D42" s="77"/>
      <c r="E42" s="77"/>
      <c r="F42" s="407">
        <f t="shared" si="1"/>
        <v>0</v>
      </c>
    </row>
    <row r="43" spans="1:6">
      <c r="A43" s="584">
        <v>15</v>
      </c>
      <c r="B43" s="585"/>
      <c r="C43" s="77"/>
      <c r="D43" s="77"/>
      <c r="E43" s="77"/>
      <c r="F43" s="407">
        <f t="shared" si="1"/>
        <v>0</v>
      </c>
    </row>
    <row r="44" spans="1:6">
      <c r="A44" s="440" t="s">
        <v>556</v>
      </c>
      <c r="B44" s="441" t="s">
        <v>557</v>
      </c>
      <c r="C44" s="409">
        <f>SUM(C29:C43)</f>
        <v>0</v>
      </c>
      <c r="D44" s="409"/>
      <c r="E44" s="409">
        <f>SUM(E29:E43)</f>
        <v>0</v>
      </c>
      <c r="F44" s="409">
        <f>SUM(F29:F43)</f>
        <v>0</v>
      </c>
    </row>
    <row r="45" spans="1:6">
      <c r="A45" s="439" t="s">
        <v>558</v>
      </c>
      <c r="B45" s="442"/>
      <c r="C45" s="443"/>
      <c r="D45" s="408"/>
      <c r="E45" s="408"/>
      <c r="F45" s="408"/>
    </row>
    <row r="46" spans="1:6">
      <c r="A46" s="584">
        <v>1</v>
      </c>
      <c r="B46" s="585"/>
      <c r="C46" s="77"/>
      <c r="D46" s="77"/>
      <c r="E46" s="77"/>
      <c r="F46" s="407">
        <f>C46-E46</f>
        <v>0</v>
      </c>
    </row>
    <row r="47" spans="1:6">
      <c r="A47" s="584">
        <v>2</v>
      </c>
      <c r="B47" s="585"/>
      <c r="C47" s="77"/>
      <c r="D47" s="77"/>
      <c r="E47" s="77"/>
      <c r="F47" s="407">
        <f t="shared" ref="F47:F60" si="2">C47-E47</f>
        <v>0</v>
      </c>
    </row>
    <row r="48" spans="1:6">
      <c r="A48" s="584">
        <v>3</v>
      </c>
      <c r="B48" s="585"/>
      <c r="C48" s="77"/>
      <c r="D48" s="77"/>
      <c r="E48" s="77"/>
      <c r="F48" s="407">
        <f t="shared" si="2"/>
        <v>0</v>
      </c>
    </row>
    <row r="49" spans="1:6">
      <c r="A49" s="584">
        <v>4</v>
      </c>
      <c r="B49" s="585"/>
      <c r="C49" s="77"/>
      <c r="D49" s="77"/>
      <c r="E49" s="77"/>
      <c r="F49" s="407">
        <f t="shared" si="2"/>
        <v>0</v>
      </c>
    </row>
    <row r="50" spans="1:6">
      <c r="A50" s="584">
        <v>5</v>
      </c>
      <c r="B50" s="585"/>
      <c r="C50" s="77"/>
      <c r="D50" s="77"/>
      <c r="E50" s="77"/>
      <c r="F50" s="407">
        <f t="shared" si="2"/>
        <v>0</v>
      </c>
    </row>
    <row r="51" spans="1:6">
      <c r="A51" s="584">
        <v>6</v>
      </c>
      <c r="B51" s="585"/>
      <c r="C51" s="77"/>
      <c r="D51" s="77"/>
      <c r="E51" s="77"/>
      <c r="F51" s="407">
        <f t="shared" si="2"/>
        <v>0</v>
      </c>
    </row>
    <row r="52" spans="1:6">
      <c r="A52" s="584">
        <v>7</v>
      </c>
      <c r="B52" s="585"/>
      <c r="C52" s="77"/>
      <c r="D52" s="77"/>
      <c r="E52" s="77"/>
      <c r="F52" s="407">
        <f t="shared" si="2"/>
        <v>0</v>
      </c>
    </row>
    <row r="53" spans="1:6">
      <c r="A53" s="584">
        <v>8</v>
      </c>
      <c r="B53" s="585"/>
      <c r="C53" s="77"/>
      <c r="D53" s="77"/>
      <c r="E53" s="77"/>
      <c r="F53" s="407">
        <f t="shared" si="2"/>
        <v>0</v>
      </c>
    </row>
    <row r="54" spans="1:6">
      <c r="A54" s="584">
        <v>9</v>
      </c>
      <c r="B54" s="585"/>
      <c r="C54" s="77"/>
      <c r="D54" s="77"/>
      <c r="E54" s="77"/>
      <c r="F54" s="407">
        <f t="shared" si="2"/>
        <v>0</v>
      </c>
    </row>
    <row r="55" spans="1:6">
      <c r="A55" s="584">
        <v>10</v>
      </c>
      <c r="B55" s="585"/>
      <c r="C55" s="77"/>
      <c r="D55" s="77"/>
      <c r="E55" s="77"/>
      <c r="F55" s="407">
        <f t="shared" si="2"/>
        <v>0</v>
      </c>
    </row>
    <row r="56" spans="1:6">
      <c r="A56" s="584">
        <v>11</v>
      </c>
      <c r="B56" s="585"/>
      <c r="C56" s="77"/>
      <c r="D56" s="77"/>
      <c r="E56" s="77"/>
      <c r="F56" s="407">
        <f t="shared" si="2"/>
        <v>0</v>
      </c>
    </row>
    <row r="57" spans="1:6">
      <c r="A57" s="584">
        <v>12</v>
      </c>
      <c r="B57" s="585"/>
      <c r="C57" s="77"/>
      <c r="D57" s="77"/>
      <c r="E57" s="77"/>
      <c r="F57" s="407">
        <f t="shared" si="2"/>
        <v>0</v>
      </c>
    </row>
    <row r="58" spans="1:6">
      <c r="A58" s="584">
        <v>13</v>
      </c>
      <c r="B58" s="585"/>
      <c r="C58" s="77"/>
      <c r="D58" s="77"/>
      <c r="E58" s="77"/>
      <c r="F58" s="407">
        <f t="shared" si="2"/>
        <v>0</v>
      </c>
    </row>
    <row r="59" spans="1:6">
      <c r="A59" s="584">
        <v>14</v>
      </c>
      <c r="B59" s="585"/>
      <c r="C59" s="77"/>
      <c r="D59" s="77"/>
      <c r="E59" s="77"/>
      <c r="F59" s="407">
        <f t="shared" si="2"/>
        <v>0</v>
      </c>
    </row>
    <row r="60" spans="1:6">
      <c r="A60" s="584">
        <v>15</v>
      </c>
      <c r="B60" s="585"/>
      <c r="C60" s="77"/>
      <c r="D60" s="77"/>
      <c r="E60" s="77"/>
      <c r="F60" s="407">
        <f t="shared" si="2"/>
        <v>0</v>
      </c>
    </row>
    <row r="61" spans="1:6">
      <c r="A61" s="440" t="s">
        <v>559</v>
      </c>
      <c r="B61" s="441" t="s">
        <v>560</v>
      </c>
      <c r="C61" s="409">
        <f>SUM(C46:C60)</f>
        <v>0</v>
      </c>
      <c r="D61" s="409"/>
      <c r="E61" s="409">
        <f>SUM(E46:E60)</f>
        <v>0</v>
      </c>
      <c r="F61" s="409">
        <f>SUM(F46:F60)</f>
        <v>0</v>
      </c>
    </row>
    <row r="62" spans="1:6">
      <c r="A62" s="437" t="s">
        <v>561</v>
      </c>
      <c r="B62" s="441"/>
      <c r="C62" s="408"/>
      <c r="D62" s="408"/>
      <c r="E62" s="408"/>
      <c r="F62" s="408"/>
    </row>
    <row r="63" spans="1:6">
      <c r="A63" s="584" t="s">
        <v>1003</v>
      </c>
      <c r="B63" s="585"/>
      <c r="C63" s="77">
        <v>2</v>
      </c>
      <c r="D63" s="77"/>
      <c r="E63" s="77"/>
      <c r="F63" s="407">
        <f>C63-E63</f>
        <v>2</v>
      </c>
    </row>
    <row r="64" spans="1:6">
      <c r="A64" s="584">
        <v>2</v>
      </c>
      <c r="B64" s="585"/>
      <c r="C64" s="77"/>
      <c r="D64" s="77"/>
      <c r="E64" s="77"/>
      <c r="F64" s="407">
        <f t="shared" ref="F64:F77" si="3">C64-E64</f>
        <v>0</v>
      </c>
    </row>
    <row r="65" spans="1:6">
      <c r="A65" s="584">
        <v>3</v>
      </c>
      <c r="B65" s="585"/>
      <c r="C65" s="77"/>
      <c r="D65" s="77"/>
      <c r="E65" s="77"/>
      <c r="F65" s="407">
        <f t="shared" si="3"/>
        <v>0</v>
      </c>
    </row>
    <row r="66" spans="1:6">
      <c r="A66" s="584">
        <v>4</v>
      </c>
      <c r="B66" s="585"/>
      <c r="C66" s="77"/>
      <c r="D66" s="77"/>
      <c r="E66" s="77"/>
      <c r="F66" s="407">
        <f t="shared" si="3"/>
        <v>0</v>
      </c>
    </row>
    <row r="67" spans="1:6">
      <c r="A67" s="584">
        <v>5</v>
      </c>
      <c r="B67" s="585"/>
      <c r="C67" s="77"/>
      <c r="D67" s="77"/>
      <c r="E67" s="77"/>
      <c r="F67" s="407">
        <f t="shared" si="3"/>
        <v>0</v>
      </c>
    </row>
    <row r="68" spans="1:6">
      <c r="A68" s="584">
        <v>6</v>
      </c>
      <c r="B68" s="585"/>
      <c r="C68" s="77"/>
      <c r="D68" s="77"/>
      <c r="E68" s="77"/>
      <c r="F68" s="407">
        <f t="shared" si="3"/>
        <v>0</v>
      </c>
    </row>
    <row r="69" spans="1:6">
      <c r="A69" s="584">
        <v>7</v>
      </c>
      <c r="B69" s="585"/>
      <c r="C69" s="77"/>
      <c r="D69" s="77"/>
      <c r="E69" s="77"/>
      <c r="F69" s="407">
        <f t="shared" si="3"/>
        <v>0</v>
      </c>
    </row>
    <row r="70" spans="1:6">
      <c r="A70" s="584">
        <v>8</v>
      </c>
      <c r="B70" s="585"/>
      <c r="C70" s="77"/>
      <c r="D70" s="77"/>
      <c r="E70" s="77"/>
      <c r="F70" s="407">
        <f t="shared" si="3"/>
        <v>0</v>
      </c>
    </row>
    <row r="71" spans="1:6">
      <c r="A71" s="584">
        <v>9</v>
      </c>
      <c r="B71" s="585"/>
      <c r="C71" s="77"/>
      <c r="D71" s="77"/>
      <c r="E71" s="77"/>
      <c r="F71" s="407">
        <f t="shared" si="3"/>
        <v>0</v>
      </c>
    </row>
    <row r="72" spans="1:6">
      <c r="A72" s="584">
        <v>10</v>
      </c>
      <c r="B72" s="585"/>
      <c r="C72" s="77"/>
      <c r="D72" s="77"/>
      <c r="E72" s="77"/>
      <c r="F72" s="407">
        <f t="shared" si="3"/>
        <v>0</v>
      </c>
    </row>
    <row r="73" spans="1:6">
      <c r="A73" s="584">
        <v>11</v>
      </c>
      <c r="B73" s="585"/>
      <c r="C73" s="77"/>
      <c r="D73" s="77"/>
      <c r="E73" s="77"/>
      <c r="F73" s="407">
        <f t="shared" si="3"/>
        <v>0</v>
      </c>
    </row>
    <row r="74" spans="1:6">
      <c r="A74" s="584">
        <v>12</v>
      </c>
      <c r="B74" s="585"/>
      <c r="C74" s="77"/>
      <c r="D74" s="77"/>
      <c r="E74" s="77"/>
      <c r="F74" s="407">
        <f t="shared" si="3"/>
        <v>0</v>
      </c>
    </row>
    <row r="75" spans="1:6">
      <c r="A75" s="584">
        <v>13</v>
      </c>
      <c r="B75" s="585"/>
      <c r="C75" s="77"/>
      <c r="D75" s="77"/>
      <c r="E75" s="77"/>
      <c r="F75" s="407">
        <f t="shared" si="3"/>
        <v>0</v>
      </c>
    </row>
    <row r="76" spans="1:6">
      <c r="A76" s="584">
        <v>14</v>
      </c>
      <c r="B76" s="585"/>
      <c r="C76" s="77"/>
      <c r="D76" s="77"/>
      <c r="E76" s="77"/>
      <c r="F76" s="407">
        <f t="shared" si="3"/>
        <v>0</v>
      </c>
    </row>
    <row r="77" spans="1:6">
      <c r="A77" s="584">
        <v>15</v>
      </c>
      <c r="B77" s="585"/>
      <c r="C77" s="77"/>
      <c r="D77" s="77"/>
      <c r="E77" s="77"/>
      <c r="F77" s="407">
        <f t="shared" si="3"/>
        <v>0</v>
      </c>
    </row>
    <row r="78" spans="1:6">
      <c r="A78" s="440" t="s">
        <v>562</v>
      </c>
      <c r="B78" s="441" t="s">
        <v>563</v>
      </c>
      <c r="C78" s="409">
        <f>SUM(C63:C77)</f>
        <v>2</v>
      </c>
      <c r="D78" s="409"/>
      <c r="E78" s="409">
        <f>SUM(E63:E77)</f>
        <v>0</v>
      </c>
      <c r="F78" s="409">
        <f>SUM(F63:F77)</f>
        <v>2</v>
      </c>
    </row>
    <row r="79" spans="1:6">
      <c r="A79" s="444" t="s">
        <v>564</v>
      </c>
      <c r="B79" s="441" t="s">
        <v>565</v>
      </c>
      <c r="C79" s="409">
        <f>C78+C61+C44+C27</f>
        <v>2</v>
      </c>
      <c r="D79" s="409"/>
      <c r="E79" s="409">
        <f>E78+E61+E44+E27</f>
        <v>0</v>
      </c>
      <c r="F79" s="409">
        <f>F78+F61+F44+F27</f>
        <v>2</v>
      </c>
    </row>
    <row r="80" spans="1:6">
      <c r="A80" s="437" t="s">
        <v>566</v>
      </c>
      <c r="B80" s="441"/>
      <c r="C80" s="407"/>
      <c r="D80" s="407"/>
      <c r="E80" s="407"/>
      <c r="F80" s="407"/>
    </row>
    <row r="81" spans="1:6">
      <c r="A81" s="439" t="s">
        <v>552</v>
      </c>
      <c r="B81" s="445"/>
      <c r="C81" s="408"/>
      <c r="D81" s="408"/>
      <c r="E81" s="408"/>
      <c r="F81" s="408"/>
    </row>
    <row r="82" spans="1:6">
      <c r="A82" s="584">
        <v>1</v>
      </c>
      <c r="B82" s="585"/>
      <c r="C82" s="77"/>
      <c r="D82" s="77"/>
      <c r="E82" s="77"/>
      <c r="F82" s="407">
        <f>C82-E82</f>
        <v>0</v>
      </c>
    </row>
    <row r="83" spans="1:6">
      <c r="A83" s="584">
        <v>2</v>
      </c>
      <c r="B83" s="585"/>
      <c r="C83" s="77"/>
      <c r="D83" s="77"/>
      <c r="E83" s="77"/>
      <c r="F83" s="407">
        <f t="shared" ref="F83:F96" si="4">C83-E83</f>
        <v>0</v>
      </c>
    </row>
    <row r="84" spans="1:6">
      <c r="A84" s="584">
        <v>3</v>
      </c>
      <c r="B84" s="585"/>
      <c r="C84" s="77"/>
      <c r="D84" s="77"/>
      <c r="E84" s="77"/>
      <c r="F84" s="407">
        <f t="shared" si="4"/>
        <v>0</v>
      </c>
    </row>
    <row r="85" spans="1:6">
      <c r="A85" s="584">
        <v>4</v>
      </c>
      <c r="B85" s="585"/>
      <c r="C85" s="77"/>
      <c r="D85" s="77"/>
      <c r="E85" s="77"/>
      <c r="F85" s="407">
        <f t="shared" si="4"/>
        <v>0</v>
      </c>
    </row>
    <row r="86" spans="1:6">
      <c r="A86" s="584">
        <v>5</v>
      </c>
      <c r="B86" s="585"/>
      <c r="C86" s="77"/>
      <c r="D86" s="77"/>
      <c r="E86" s="77"/>
      <c r="F86" s="407">
        <f t="shared" si="4"/>
        <v>0</v>
      </c>
    </row>
    <row r="87" spans="1:6">
      <c r="A87" s="584">
        <v>6</v>
      </c>
      <c r="B87" s="585"/>
      <c r="C87" s="77"/>
      <c r="D87" s="77"/>
      <c r="E87" s="77"/>
      <c r="F87" s="407">
        <f t="shared" si="4"/>
        <v>0</v>
      </c>
    </row>
    <row r="88" spans="1:6">
      <c r="A88" s="584">
        <v>7</v>
      </c>
      <c r="B88" s="585"/>
      <c r="C88" s="77"/>
      <c r="D88" s="77"/>
      <c r="E88" s="77"/>
      <c r="F88" s="407">
        <f t="shared" si="4"/>
        <v>0</v>
      </c>
    </row>
    <row r="89" spans="1:6">
      <c r="A89" s="584">
        <v>8</v>
      </c>
      <c r="B89" s="585"/>
      <c r="C89" s="77"/>
      <c r="D89" s="77"/>
      <c r="E89" s="77"/>
      <c r="F89" s="407">
        <f t="shared" si="4"/>
        <v>0</v>
      </c>
    </row>
    <row r="90" spans="1:6">
      <c r="A90" s="584">
        <v>9</v>
      </c>
      <c r="B90" s="585"/>
      <c r="C90" s="77"/>
      <c r="D90" s="77"/>
      <c r="E90" s="77"/>
      <c r="F90" s="407">
        <f t="shared" si="4"/>
        <v>0</v>
      </c>
    </row>
    <row r="91" spans="1:6">
      <c r="A91" s="584">
        <v>10</v>
      </c>
      <c r="B91" s="585"/>
      <c r="C91" s="77"/>
      <c r="D91" s="77"/>
      <c r="E91" s="77"/>
      <c r="F91" s="407">
        <f t="shared" si="4"/>
        <v>0</v>
      </c>
    </row>
    <row r="92" spans="1:6">
      <c r="A92" s="584">
        <v>11</v>
      </c>
      <c r="B92" s="585"/>
      <c r="C92" s="77"/>
      <c r="D92" s="77"/>
      <c r="E92" s="77"/>
      <c r="F92" s="407">
        <f t="shared" si="4"/>
        <v>0</v>
      </c>
    </row>
    <row r="93" spans="1:6">
      <c r="A93" s="584">
        <v>12</v>
      </c>
      <c r="B93" s="585"/>
      <c r="C93" s="77"/>
      <c r="D93" s="77"/>
      <c r="E93" s="77"/>
      <c r="F93" s="407">
        <f t="shared" si="4"/>
        <v>0</v>
      </c>
    </row>
    <row r="94" spans="1:6">
      <c r="A94" s="584">
        <v>13</v>
      </c>
      <c r="B94" s="585"/>
      <c r="C94" s="77"/>
      <c r="D94" s="77"/>
      <c r="E94" s="77"/>
      <c r="F94" s="407">
        <f t="shared" si="4"/>
        <v>0</v>
      </c>
    </row>
    <row r="95" spans="1:6">
      <c r="A95" s="584">
        <v>14</v>
      </c>
      <c r="B95" s="585"/>
      <c r="C95" s="77"/>
      <c r="D95" s="77"/>
      <c r="E95" s="77"/>
      <c r="F95" s="407">
        <f t="shared" si="4"/>
        <v>0</v>
      </c>
    </row>
    <row r="96" spans="1:6">
      <c r="A96" s="584">
        <v>15</v>
      </c>
      <c r="B96" s="585"/>
      <c r="C96" s="77"/>
      <c r="D96" s="77"/>
      <c r="E96" s="77"/>
      <c r="F96" s="407">
        <f t="shared" si="4"/>
        <v>0</v>
      </c>
    </row>
    <row r="97" spans="1:6">
      <c r="A97" s="440" t="s">
        <v>553</v>
      </c>
      <c r="B97" s="441" t="s">
        <v>567</v>
      </c>
      <c r="C97" s="409">
        <f>SUM(C82:C96)</f>
        <v>0</v>
      </c>
      <c r="D97" s="409"/>
      <c r="E97" s="409">
        <f>SUM(E82:E96)</f>
        <v>0</v>
      </c>
      <c r="F97" s="409">
        <f>SUM(F82:F96)</f>
        <v>0</v>
      </c>
    </row>
    <row r="98" spans="1:6">
      <c r="A98" s="439" t="s">
        <v>555</v>
      </c>
      <c r="B98" s="446"/>
      <c r="C98" s="407"/>
      <c r="D98" s="407"/>
      <c r="E98" s="407"/>
      <c r="F98" s="407"/>
    </row>
    <row r="99" spans="1:6">
      <c r="A99" s="584">
        <v>1</v>
      </c>
      <c r="B99" s="585"/>
      <c r="C99" s="77"/>
      <c r="D99" s="77"/>
      <c r="E99" s="77"/>
      <c r="F99" s="407">
        <f>C99-E99</f>
        <v>0</v>
      </c>
    </row>
    <row r="100" spans="1:6">
      <c r="A100" s="584">
        <v>2</v>
      </c>
      <c r="B100" s="585"/>
      <c r="C100" s="77"/>
      <c r="D100" s="77"/>
      <c r="E100" s="77"/>
      <c r="F100" s="407">
        <f t="shared" ref="F100:F113" si="5">C100-E100</f>
        <v>0</v>
      </c>
    </row>
    <row r="101" spans="1:6">
      <c r="A101" s="584">
        <v>3</v>
      </c>
      <c r="B101" s="585"/>
      <c r="C101" s="77"/>
      <c r="D101" s="77"/>
      <c r="E101" s="77"/>
      <c r="F101" s="407">
        <f t="shared" si="5"/>
        <v>0</v>
      </c>
    </row>
    <row r="102" spans="1:6">
      <c r="A102" s="584">
        <v>4</v>
      </c>
      <c r="B102" s="585"/>
      <c r="C102" s="77"/>
      <c r="D102" s="77"/>
      <c r="E102" s="77"/>
      <c r="F102" s="407">
        <f t="shared" si="5"/>
        <v>0</v>
      </c>
    </row>
    <row r="103" spans="1:6">
      <c r="A103" s="584">
        <v>5</v>
      </c>
      <c r="B103" s="585"/>
      <c r="C103" s="77"/>
      <c r="D103" s="77"/>
      <c r="E103" s="77"/>
      <c r="F103" s="407">
        <f t="shared" si="5"/>
        <v>0</v>
      </c>
    </row>
    <row r="104" spans="1:6">
      <c r="A104" s="584">
        <v>6</v>
      </c>
      <c r="B104" s="585"/>
      <c r="C104" s="77"/>
      <c r="D104" s="77"/>
      <c r="E104" s="77"/>
      <c r="F104" s="407">
        <f t="shared" si="5"/>
        <v>0</v>
      </c>
    </row>
    <row r="105" spans="1:6">
      <c r="A105" s="584">
        <v>7</v>
      </c>
      <c r="B105" s="585"/>
      <c r="C105" s="77"/>
      <c r="D105" s="77"/>
      <c r="E105" s="77"/>
      <c r="F105" s="407">
        <f t="shared" si="5"/>
        <v>0</v>
      </c>
    </row>
    <row r="106" spans="1:6">
      <c r="A106" s="584">
        <v>8</v>
      </c>
      <c r="B106" s="585"/>
      <c r="C106" s="77"/>
      <c r="D106" s="77"/>
      <c r="E106" s="77"/>
      <c r="F106" s="407">
        <f t="shared" si="5"/>
        <v>0</v>
      </c>
    </row>
    <row r="107" spans="1:6">
      <c r="A107" s="584">
        <v>9</v>
      </c>
      <c r="B107" s="585"/>
      <c r="C107" s="77"/>
      <c r="D107" s="77"/>
      <c r="E107" s="77"/>
      <c r="F107" s="407">
        <f t="shared" si="5"/>
        <v>0</v>
      </c>
    </row>
    <row r="108" spans="1:6">
      <c r="A108" s="584">
        <v>10</v>
      </c>
      <c r="B108" s="585"/>
      <c r="C108" s="77"/>
      <c r="D108" s="77"/>
      <c r="E108" s="77"/>
      <c r="F108" s="407">
        <f t="shared" si="5"/>
        <v>0</v>
      </c>
    </row>
    <row r="109" spans="1:6">
      <c r="A109" s="584">
        <v>11</v>
      </c>
      <c r="B109" s="585"/>
      <c r="C109" s="77"/>
      <c r="D109" s="77"/>
      <c r="E109" s="77"/>
      <c r="F109" s="407">
        <f t="shared" si="5"/>
        <v>0</v>
      </c>
    </row>
    <row r="110" spans="1:6">
      <c r="A110" s="584">
        <v>12</v>
      </c>
      <c r="B110" s="585"/>
      <c r="C110" s="77"/>
      <c r="D110" s="77"/>
      <c r="E110" s="77"/>
      <c r="F110" s="407">
        <f t="shared" si="5"/>
        <v>0</v>
      </c>
    </row>
    <row r="111" spans="1:6">
      <c r="A111" s="584">
        <v>13</v>
      </c>
      <c r="B111" s="585"/>
      <c r="C111" s="77"/>
      <c r="D111" s="77"/>
      <c r="E111" s="77"/>
      <c r="F111" s="407">
        <f t="shared" si="5"/>
        <v>0</v>
      </c>
    </row>
    <row r="112" spans="1:6">
      <c r="A112" s="584">
        <v>14</v>
      </c>
      <c r="B112" s="585"/>
      <c r="C112" s="77"/>
      <c r="D112" s="77"/>
      <c r="E112" s="77"/>
      <c r="F112" s="407">
        <f t="shared" si="5"/>
        <v>0</v>
      </c>
    </row>
    <row r="113" spans="1:6">
      <c r="A113" s="584">
        <v>15</v>
      </c>
      <c r="B113" s="585"/>
      <c r="C113" s="77"/>
      <c r="D113" s="77"/>
      <c r="E113" s="77"/>
      <c r="F113" s="407">
        <f t="shared" si="5"/>
        <v>0</v>
      </c>
    </row>
    <row r="114" spans="1:6">
      <c r="A114" s="440" t="s">
        <v>556</v>
      </c>
      <c r="B114" s="441" t="s">
        <v>568</v>
      </c>
      <c r="C114" s="409">
        <f>SUM(C99:C113)</f>
        <v>0</v>
      </c>
      <c r="D114" s="409"/>
      <c r="E114" s="409">
        <f>SUM(E99:E113)</f>
        <v>0</v>
      </c>
      <c r="F114" s="409">
        <f>SUM(F99:F113)</f>
        <v>0</v>
      </c>
    </row>
    <row r="115" spans="1:6" ht="21.75" customHeight="1">
      <c r="A115" s="439" t="s">
        <v>558</v>
      </c>
      <c r="B115" s="441"/>
      <c r="C115" s="408"/>
      <c r="D115" s="408"/>
      <c r="E115" s="408"/>
      <c r="F115" s="408"/>
    </row>
    <row r="116" spans="1:6">
      <c r="A116" s="584">
        <v>1</v>
      </c>
      <c r="B116" s="585"/>
      <c r="C116" s="77"/>
      <c r="D116" s="77"/>
      <c r="E116" s="77"/>
      <c r="F116" s="407">
        <f>C116-E116</f>
        <v>0</v>
      </c>
    </row>
    <row r="117" spans="1:6">
      <c r="A117" s="584">
        <v>2</v>
      </c>
      <c r="B117" s="585"/>
      <c r="C117" s="77"/>
      <c r="D117" s="77"/>
      <c r="E117" s="77"/>
      <c r="F117" s="407">
        <f t="shared" ref="F117:F130" si="6">C117-E117</f>
        <v>0</v>
      </c>
    </row>
    <row r="118" spans="1:6">
      <c r="A118" s="584">
        <v>3</v>
      </c>
      <c r="B118" s="585"/>
      <c r="C118" s="77"/>
      <c r="D118" s="77"/>
      <c r="E118" s="77"/>
      <c r="F118" s="407">
        <f t="shared" si="6"/>
        <v>0</v>
      </c>
    </row>
    <row r="119" spans="1:6">
      <c r="A119" s="584">
        <v>4</v>
      </c>
      <c r="B119" s="585"/>
      <c r="C119" s="77"/>
      <c r="D119" s="77"/>
      <c r="E119" s="77"/>
      <c r="F119" s="407">
        <f t="shared" si="6"/>
        <v>0</v>
      </c>
    </row>
    <row r="120" spans="1:6">
      <c r="A120" s="584">
        <v>5</v>
      </c>
      <c r="B120" s="585"/>
      <c r="C120" s="77"/>
      <c r="D120" s="77"/>
      <c r="E120" s="77"/>
      <c r="F120" s="407">
        <f t="shared" si="6"/>
        <v>0</v>
      </c>
    </row>
    <row r="121" spans="1:6">
      <c r="A121" s="584">
        <v>6</v>
      </c>
      <c r="B121" s="585"/>
      <c r="C121" s="77"/>
      <c r="D121" s="77"/>
      <c r="E121" s="77"/>
      <c r="F121" s="407">
        <f t="shared" si="6"/>
        <v>0</v>
      </c>
    </row>
    <row r="122" spans="1:6">
      <c r="A122" s="584">
        <v>7</v>
      </c>
      <c r="B122" s="585"/>
      <c r="C122" s="77"/>
      <c r="D122" s="77"/>
      <c r="E122" s="77"/>
      <c r="F122" s="407">
        <f t="shared" si="6"/>
        <v>0</v>
      </c>
    </row>
    <row r="123" spans="1:6">
      <c r="A123" s="584">
        <v>8</v>
      </c>
      <c r="B123" s="585"/>
      <c r="C123" s="77"/>
      <c r="D123" s="77"/>
      <c r="E123" s="77"/>
      <c r="F123" s="407">
        <f t="shared" si="6"/>
        <v>0</v>
      </c>
    </row>
    <row r="124" spans="1:6">
      <c r="A124" s="584">
        <v>9</v>
      </c>
      <c r="B124" s="585"/>
      <c r="C124" s="77"/>
      <c r="D124" s="77"/>
      <c r="E124" s="77"/>
      <c r="F124" s="407">
        <f t="shared" si="6"/>
        <v>0</v>
      </c>
    </row>
    <row r="125" spans="1:6">
      <c r="A125" s="584">
        <v>10</v>
      </c>
      <c r="B125" s="585"/>
      <c r="C125" s="77"/>
      <c r="D125" s="77"/>
      <c r="E125" s="77"/>
      <c r="F125" s="407">
        <f t="shared" si="6"/>
        <v>0</v>
      </c>
    </row>
    <row r="126" spans="1:6">
      <c r="A126" s="584">
        <v>11</v>
      </c>
      <c r="B126" s="585"/>
      <c r="C126" s="77"/>
      <c r="D126" s="77"/>
      <c r="E126" s="77"/>
      <c r="F126" s="407">
        <f t="shared" si="6"/>
        <v>0</v>
      </c>
    </row>
    <row r="127" spans="1:6">
      <c r="A127" s="584">
        <v>12</v>
      </c>
      <c r="B127" s="585"/>
      <c r="C127" s="77"/>
      <c r="D127" s="77"/>
      <c r="E127" s="77"/>
      <c r="F127" s="407">
        <f t="shared" si="6"/>
        <v>0</v>
      </c>
    </row>
    <row r="128" spans="1:6">
      <c r="A128" s="584">
        <v>13</v>
      </c>
      <c r="B128" s="585"/>
      <c r="C128" s="77"/>
      <c r="D128" s="77"/>
      <c r="E128" s="77"/>
      <c r="F128" s="407">
        <f t="shared" si="6"/>
        <v>0</v>
      </c>
    </row>
    <row r="129" spans="1:6">
      <c r="A129" s="584">
        <v>14</v>
      </c>
      <c r="B129" s="585"/>
      <c r="C129" s="77"/>
      <c r="D129" s="77"/>
      <c r="E129" s="77"/>
      <c r="F129" s="407">
        <f t="shared" si="6"/>
        <v>0</v>
      </c>
    </row>
    <row r="130" spans="1:6">
      <c r="A130" s="584">
        <v>15</v>
      </c>
      <c r="B130" s="585"/>
      <c r="C130" s="77"/>
      <c r="D130" s="77"/>
      <c r="E130" s="77"/>
      <c r="F130" s="407">
        <f t="shared" si="6"/>
        <v>0</v>
      </c>
    </row>
    <row r="131" spans="1:6">
      <c r="A131" s="440" t="s">
        <v>559</v>
      </c>
      <c r="B131" s="441" t="s">
        <v>569</v>
      </c>
      <c r="C131" s="409">
        <f>SUM(C116:C130)</f>
        <v>0</v>
      </c>
      <c r="D131" s="409"/>
      <c r="E131" s="409">
        <f>SUM(E116:E130)</f>
        <v>0</v>
      </c>
      <c r="F131" s="409">
        <f>SUM(F116:F130)</f>
        <v>0</v>
      </c>
    </row>
    <row r="132" spans="1:6">
      <c r="A132" s="437" t="s">
        <v>561</v>
      </c>
      <c r="B132" s="441"/>
      <c r="C132" s="408"/>
      <c r="D132" s="408"/>
      <c r="E132" s="408"/>
      <c r="F132" s="408"/>
    </row>
    <row r="133" spans="1:6">
      <c r="A133" s="584">
        <v>1</v>
      </c>
      <c r="B133" s="585"/>
      <c r="C133" s="77"/>
      <c r="D133" s="77"/>
      <c r="E133" s="77"/>
      <c r="F133" s="407">
        <f>C133-E133</f>
        <v>0</v>
      </c>
    </row>
    <row r="134" spans="1:6">
      <c r="A134" s="584">
        <v>2</v>
      </c>
      <c r="B134" s="585"/>
      <c r="C134" s="77"/>
      <c r="D134" s="77"/>
      <c r="E134" s="77"/>
      <c r="F134" s="407">
        <f t="shared" ref="F134:F147" si="7">C134-E134</f>
        <v>0</v>
      </c>
    </row>
    <row r="135" spans="1:6">
      <c r="A135" s="584">
        <v>3</v>
      </c>
      <c r="B135" s="585"/>
      <c r="C135" s="77"/>
      <c r="D135" s="77"/>
      <c r="E135" s="77"/>
      <c r="F135" s="407">
        <f t="shared" si="7"/>
        <v>0</v>
      </c>
    </row>
    <row r="136" spans="1:6">
      <c r="A136" s="584">
        <v>4</v>
      </c>
      <c r="B136" s="585"/>
      <c r="C136" s="77"/>
      <c r="D136" s="77"/>
      <c r="E136" s="77"/>
      <c r="F136" s="407">
        <f t="shared" si="7"/>
        <v>0</v>
      </c>
    </row>
    <row r="137" spans="1:6">
      <c r="A137" s="584">
        <v>5</v>
      </c>
      <c r="B137" s="585"/>
      <c r="C137" s="77"/>
      <c r="D137" s="77"/>
      <c r="E137" s="77"/>
      <c r="F137" s="407">
        <f t="shared" si="7"/>
        <v>0</v>
      </c>
    </row>
    <row r="138" spans="1:6">
      <c r="A138" s="584">
        <v>6</v>
      </c>
      <c r="B138" s="585"/>
      <c r="C138" s="77"/>
      <c r="D138" s="77"/>
      <c r="E138" s="77"/>
      <c r="F138" s="407">
        <f t="shared" si="7"/>
        <v>0</v>
      </c>
    </row>
    <row r="139" spans="1:6">
      <c r="A139" s="584">
        <v>7</v>
      </c>
      <c r="B139" s="585"/>
      <c r="C139" s="77"/>
      <c r="D139" s="77"/>
      <c r="E139" s="77"/>
      <c r="F139" s="407">
        <f t="shared" si="7"/>
        <v>0</v>
      </c>
    </row>
    <row r="140" spans="1:6">
      <c r="A140" s="584">
        <v>8</v>
      </c>
      <c r="B140" s="585"/>
      <c r="C140" s="77"/>
      <c r="D140" s="77"/>
      <c r="E140" s="77"/>
      <c r="F140" s="407">
        <f t="shared" si="7"/>
        <v>0</v>
      </c>
    </row>
    <row r="141" spans="1:6">
      <c r="A141" s="584">
        <v>9</v>
      </c>
      <c r="B141" s="585"/>
      <c r="C141" s="77"/>
      <c r="D141" s="77"/>
      <c r="E141" s="77"/>
      <c r="F141" s="407">
        <f t="shared" si="7"/>
        <v>0</v>
      </c>
    </row>
    <row r="142" spans="1:6">
      <c r="A142" s="584">
        <v>10</v>
      </c>
      <c r="B142" s="585"/>
      <c r="C142" s="77"/>
      <c r="D142" s="77"/>
      <c r="E142" s="77"/>
      <c r="F142" s="407">
        <f t="shared" si="7"/>
        <v>0</v>
      </c>
    </row>
    <row r="143" spans="1:6">
      <c r="A143" s="584">
        <v>11</v>
      </c>
      <c r="B143" s="585"/>
      <c r="C143" s="77"/>
      <c r="D143" s="77"/>
      <c r="E143" s="77"/>
      <c r="F143" s="407">
        <f t="shared" si="7"/>
        <v>0</v>
      </c>
    </row>
    <row r="144" spans="1:6">
      <c r="A144" s="584">
        <v>12</v>
      </c>
      <c r="B144" s="585"/>
      <c r="C144" s="77"/>
      <c r="D144" s="77"/>
      <c r="E144" s="77"/>
      <c r="F144" s="407">
        <f t="shared" si="7"/>
        <v>0</v>
      </c>
    </row>
    <row r="145" spans="1:8">
      <c r="A145" s="584">
        <v>13</v>
      </c>
      <c r="B145" s="585"/>
      <c r="C145" s="77"/>
      <c r="D145" s="77"/>
      <c r="E145" s="77"/>
      <c r="F145" s="407">
        <f t="shared" si="7"/>
        <v>0</v>
      </c>
    </row>
    <row r="146" spans="1:8">
      <c r="A146" s="584">
        <v>14</v>
      </c>
      <c r="B146" s="585"/>
      <c r="C146" s="77"/>
      <c r="D146" s="77"/>
      <c r="E146" s="77"/>
      <c r="F146" s="407">
        <f t="shared" si="7"/>
        <v>0</v>
      </c>
    </row>
    <row r="147" spans="1:8">
      <c r="A147" s="584">
        <v>15</v>
      </c>
      <c r="B147" s="585"/>
      <c r="C147" s="77"/>
      <c r="D147" s="77"/>
      <c r="E147" s="77"/>
      <c r="F147" s="407">
        <f t="shared" si="7"/>
        <v>0</v>
      </c>
    </row>
    <row r="148" spans="1:8">
      <c r="A148" s="440" t="s">
        <v>562</v>
      </c>
      <c r="B148" s="441" t="s">
        <v>570</v>
      </c>
      <c r="C148" s="409">
        <f>SUM(C133:C147)</f>
        <v>0</v>
      </c>
      <c r="D148" s="409"/>
      <c r="E148" s="409">
        <f>SUM(E133:E147)</f>
        <v>0</v>
      </c>
      <c r="F148" s="409">
        <f>SUM(F133:F147)</f>
        <v>0</v>
      </c>
    </row>
    <row r="149" spans="1:8">
      <c r="A149" s="444" t="s">
        <v>571</v>
      </c>
      <c r="B149" s="441" t="s">
        <v>572</v>
      </c>
      <c r="C149" s="409">
        <f>C148+C131+C114+C97</f>
        <v>0</v>
      </c>
      <c r="D149" s="409"/>
      <c r="E149" s="409">
        <f>E148+E131+E114+E97</f>
        <v>0</v>
      </c>
      <c r="F149" s="409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96" t="s">
        <v>8</v>
      </c>
      <c r="B151" s="623">
        <f>pdeReportingDate</f>
        <v>45868</v>
      </c>
      <c r="C151" s="623"/>
      <c r="D151" s="623"/>
      <c r="E151" s="623"/>
      <c r="F151" s="623"/>
      <c r="G151" s="623"/>
      <c r="H151" s="623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24" t="str">
        <f>authorName</f>
        <v>Иванка Борисова</v>
      </c>
      <c r="C153" s="624"/>
      <c r="D153" s="624"/>
      <c r="E153" s="624"/>
      <c r="F153" s="624"/>
      <c r="G153" s="624"/>
      <c r="H153" s="624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25" t="s">
        <v>1004</v>
      </c>
      <c r="C155" s="625"/>
      <c r="D155" s="625"/>
      <c r="E155" s="625"/>
      <c r="F155" s="625"/>
      <c r="G155" s="625"/>
      <c r="H155" s="625"/>
    </row>
    <row r="156" spans="1:8">
      <c r="A156" s="598"/>
      <c r="B156" s="622" t="s">
        <v>294</v>
      </c>
      <c r="C156" s="622"/>
      <c r="D156" s="622"/>
      <c r="E156" s="622"/>
      <c r="F156" s="502"/>
      <c r="G156" s="38"/>
      <c r="H156" s="35"/>
    </row>
    <row r="157" spans="1:8">
      <c r="A157" s="598"/>
      <c r="B157" s="622" t="s">
        <v>294</v>
      </c>
      <c r="C157" s="622"/>
      <c r="D157" s="622"/>
      <c r="E157" s="622"/>
      <c r="F157" s="502"/>
      <c r="G157" s="38"/>
      <c r="H157" s="35"/>
    </row>
    <row r="158" spans="1:8">
      <c r="A158" s="598"/>
      <c r="B158" s="622" t="s">
        <v>294</v>
      </c>
      <c r="C158" s="622"/>
      <c r="D158" s="622"/>
      <c r="E158" s="622"/>
      <c r="F158" s="502"/>
      <c r="G158" s="38"/>
      <c r="H158" s="35"/>
    </row>
    <row r="159" spans="1:8">
      <c r="A159" s="598"/>
      <c r="B159" s="622" t="s">
        <v>294</v>
      </c>
      <c r="C159" s="622"/>
      <c r="D159" s="622"/>
      <c r="E159" s="622"/>
      <c r="F159" s="502"/>
      <c r="G159" s="38"/>
      <c r="H159" s="35"/>
    </row>
    <row r="160" spans="1:8">
      <c r="A160" s="598"/>
      <c r="B160" s="622"/>
      <c r="C160" s="622"/>
      <c r="D160" s="622"/>
      <c r="E160" s="622"/>
      <c r="F160" s="502"/>
      <c r="G160" s="38"/>
      <c r="H160" s="35"/>
    </row>
    <row r="161" spans="1:8">
      <c r="A161" s="598"/>
      <c r="B161" s="622"/>
      <c r="C161" s="622"/>
      <c r="D161" s="622"/>
      <c r="E161" s="622"/>
      <c r="F161" s="502"/>
      <c r="G161" s="38"/>
      <c r="H161" s="35"/>
    </row>
    <row r="162" spans="1:8">
      <c r="A162" s="598"/>
      <c r="B162" s="622"/>
      <c r="C162" s="622"/>
      <c r="D162" s="622"/>
      <c r="E162" s="622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5" zoomScale="80" zoomScaleNormal="85" zoomScaleSheetLayoutView="80" workbookViewId="0">
      <selection activeCell="C50" sqref="C50:I5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"ЛОМСКО ПИВО"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111008825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43" t="s">
        <v>484</v>
      </c>
      <c r="B7" s="644"/>
      <c r="C7" s="647" t="s">
        <v>28</v>
      </c>
      <c r="D7" s="284" t="s">
        <v>574</v>
      </c>
      <c r="E7" s="284"/>
      <c r="F7" s="284"/>
      <c r="G7" s="284"/>
      <c r="H7" s="284" t="s">
        <v>575</v>
      </c>
      <c r="I7" s="284"/>
      <c r="J7" s="639" t="s">
        <v>576</v>
      </c>
      <c r="K7" s="284" t="s">
        <v>577</v>
      </c>
      <c r="L7" s="284"/>
      <c r="M7" s="284"/>
      <c r="N7" s="284"/>
      <c r="O7" s="284" t="s">
        <v>575</v>
      </c>
      <c r="P7" s="284"/>
      <c r="Q7" s="639" t="s">
        <v>578</v>
      </c>
      <c r="R7" s="641" t="s">
        <v>579</v>
      </c>
    </row>
    <row r="8" spans="1:19" s="93" customFormat="1" ht="66.75" customHeight="1">
      <c r="A8" s="645"/>
      <c r="B8" s="646"/>
      <c r="C8" s="648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40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40"/>
      <c r="R8" s="642"/>
    </row>
    <row r="9" spans="1:19" s="93" customFormat="1" ht="16.5" thickBot="1">
      <c r="A9" s="306" t="s">
        <v>589</v>
      </c>
      <c r="B9" s="298"/>
      <c r="C9" s="299" t="s">
        <v>35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603"/>
    </row>
    <row r="10" spans="1:19">
      <c r="A10" s="307" t="s">
        <v>590</v>
      </c>
      <c r="B10" s="302" t="s">
        <v>591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>
      <c r="A11" s="286" t="s">
        <v>592</v>
      </c>
      <c r="B11" s="270" t="s">
        <v>593</v>
      </c>
      <c r="C11" s="126" t="s">
        <v>594</v>
      </c>
      <c r="D11" s="277">
        <v>103</v>
      </c>
      <c r="E11" s="277"/>
      <c r="F11" s="277"/>
      <c r="G11" s="273">
        <f>D11+E11-F11</f>
        <v>103</v>
      </c>
      <c r="H11" s="277"/>
      <c r="I11" s="277"/>
      <c r="J11" s="273">
        <f>G11+H11-I11</f>
        <v>103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103</v>
      </c>
    </row>
    <row r="12" spans="1:19">
      <c r="A12" s="286" t="s">
        <v>595</v>
      </c>
      <c r="B12" s="270" t="s">
        <v>596</v>
      </c>
      <c r="C12" s="126" t="s">
        <v>597</v>
      </c>
      <c r="D12" s="277">
        <v>4636</v>
      </c>
      <c r="E12" s="277"/>
      <c r="F12" s="277"/>
      <c r="G12" s="273">
        <f t="shared" ref="G12:G42" si="2">D12+E12-F12</f>
        <v>4636</v>
      </c>
      <c r="H12" s="277"/>
      <c r="I12" s="277"/>
      <c r="J12" s="273">
        <f t="shared" ref="J12:J42" si="3">G12+H12-I12</f>
        <v>4636</v>
      </c>
      <c r="K12" s="277">
        <v>1467</v>
      </c>
      <c r="L12" s="277">
        <v>59</v>
      </c>
      <c r="M12" s="277"/>
      <c r="N12" s="273">
        <f t="shared" ref="N12:N42" si="4">K12+L12-M12</f>
        <v>1526</v>
      </c>
      <c r="O12" s="277"/>
      <c r="P12" s="277"/>
      <c r="Q12" s="273">
        <f t="shared" si="0"/>
        <v>1526</v>
      </c>
      <c r="R12" s="287">
        <f t="shared" si="1"/>
        <v>3110</v>
      </c>
    </row>
    <row r="13" spans="1:19">
      <c r="A13" s="286" t="s">
        <v>598</v>
      </c>
      <c r="B13" s="270" t="s">
        <v>599</v>
      </c>
      <c r="C13" s="126" t="s">
        <v>600</v>
      </c>
      <c r="D13" s="277">
        <v>11854</v>
      </c>
      <c r="E13" s="277"/>
      <c r="F13" s="277"/>
      <c r="G13" s="273">
        <f t="shared" si="2"/>
        <v>11854</v>
      </c>
      <c r="H13" s="277"/>
      <c r="I13" s="277"/>
      <c r="J13" s="273">
        <f t="shared" si="3"/>
        <v>11854</v>
      </c>
      <c r="K13" s="277">
        <v>7977</v>
      </c>
      <c r="L13" s="277">
        <v>187</v>
      </c>
      <c r="M13" s="277"/>
      <c r="N13" s="273">
        <f t="shared" si="4"/>
        <v>8164</v>
      </c>
      <c r="O13" s="277"/>
      <c r="P13" s="277"/>
      <c r="Q13" s="273">
        <f t="shared" si="0"/>
        <v>8164</v>
      </c>
      <c r="R13" s="287">
        <f t="shared" si="1"/>
        <v>3690</v>
      </c>
    </row>
    <row r="14" spans="1:19">
      <c r="A14" s="286" t="s">
        <v>601</v>
      </c>
      <c r="B14" s="270" t="s">
        <v>602</v>
      </c>
      <c r="C14" s="126" t="s">
        <v>603</v>
      </c>
      <c r="D14" s="277">
        <v>718</v>
      </c>
      <c r="E14" s="277"/>
      <c r="F14" s="277"/>
      <c r="G14" s="273">
        <f t="shared" si="2"/>
        <v>718</v>
      </c>
      <c r="H14" s="277"/>
      <c r="I14" s="277"/>
      <c r="J14" s="273">
        <f t="shared" si="3"/>
        <v>718</v>
      </c>
      <c r="K14" s="277">
        <v>206</v>
      </c>
      <c r="L14" s="277">
        <v>7</v>
      </c>
      <c r="M14" s="277"/>
      <c r="N14" s="273">
        <f t="shared" si="4"/>
        <v>213</v>
      </c>
      <c r="O14" s="277"/>
      <c r="P14" s="277"/>
      <c r="Q14" s="273">
        <f t="shared" si="0"/>
        <v>213</v>
      </c>
      <c r="R14" s="287">
        <f t="shared" si="1"/>
        <v>505</v>
      </c>
    </row>
    <row r="15" spans="1:19">
      <c r="A15" s="286" t="s">
        <v>604</v>
      </c>
      <c r="B15" s="270" t="s">
        <v>605</v>
      </c>
      <c r="C15" s="126" t="s">
        <v>606</v>
      </c>
      <c r="D15" s="277">
        <v>552</v>
      </c>
      <c r="E15" s="277"/>
      <c r="F15" s="277"/>
      <c r="G15" s="273">
        <f t="shared" si="2"/>
        <v>552</v>
      </c>
      <c r="H15" s="277"/>
      <c r="I15" s="277"/>
      <c r="J15" s="273">
        <f t="shared" si="3"/>
        <v>552</v>
      </c>
      <c r="K15" s="277">
        <v>318</v>
      </c>
      <c r="L15" s="277">
        <v>13</v>
      </c>
      <c r="M15" s="277"/>
      <c r="N15" s="273">
        <f t="shared" si="4"/>
        <v>331</v>
      </c>
      <c r="O15" s="277"/>
      <c r="P15" s="277"/>
      <c r="Q15" s="273">
        <f t="shared" si="0"/>
        <v>331</v>
      </c>
      <c r="R15" s="287">
        <f t="shared" si="1"/>
        <v>221</v>
      </c>
    </row>
    <row r="16" spans="1:19">
      <c r="A16" s="308" t="s">
        <v>607</v>
      </c>
      <c r="B16" s="270" t="s">
        <v>608</v>
      </c>
      <c r="C16" s="126" t="s">
        <v>609</v>
      </c>
      <c r="D16" s="277">
        <v>1402</v>
      </c>
      <c r="E16" s="277"/>
      <c r="F16" s="277"/>
      <c r="G16" s="273">
        <f t="shared" si="2"/>
        <v>1402</v>
      </c>
      <c r="H16" s="277"/>
      <c r="I16" s="277"/>
      <c r="J16" s="273">
        <f t="shared" si="3"/>
        <v>1402</v>
      </c>
      <c r="K16" s="277">
        <v>1359</v>
      </c>
      <c r="L16" s="277">
        <v>5</v>
      </c>
      <c r="M16" s="277"/>
      <c r="N16" s="273">
        <f t="shared" si="4"/>
        <v>1364</v>
      </c>
      <c r="O16" s="277"/>
      <c r="P16" s="277"/>
      <c r="Q16" s="273">
        <f t="shared" si="0"/>
        <v>1364</v>
      </c>
      <c r="R16" s="287">
        <f t="shared" si="1"/>
        <v>38</v>
      </c>
    </row>
    <row r="17" spans="1:18" ht="31.5">
      <c r="A17" s="286" t="s">
        <v>610</v>
      </c>
      <c r="B17" s="128" t="s">
        <v>611</v>
      </c>
      <c r="C17" s="127" t="s">
        <v>612</v>
      </c>
      <c r="D17" s="277">
        <v>127</v>
      </c>
      <c r="E17" s="277"/>
      <c r="F17" s="277"/>
      <c r="G17" s="273">
        <f t="shared" si="2"/>
        <v>127</v>
      </c>
      <c r="H17" s="277"/>
      <c r="I17" s="277"/>
      <c r="J17" s="273">
        <f t="shared" si="3"/>
        <v>127</v>
      </c>
      <c r="K17" s="277"/>
      <c r="L17" s="606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127</v>
      </c>
    </row>
    <row r="18" spans="1:18">
      <c r="A18" s="286" t="s">
        <v>613</v>
      </c>
      <c r="B18" s="128" t="s">
        <v>614</v>
      </c>
      <c r="C18" s="126" t="s">
        <v>615</v>
      </c>
      <c r="D18" s="277">
        <v>279</v>
      </c>
      <c r="E18" s="277">
        <v>3</v>
      </c>
      <c r="F18" s="277"/>
      <c r="G18" s="273">
        <f t="shared" si="2"/>
        <v>282</v>
      </c>
      <c r="H18" s="277"/>
      <c r="I18" s="277"/>
      <c r="J18" s="273">
        <f t="shared" si="3"/>
        <v>282</v>
      </c>
      <c r="K18" s="277">
        <v>245</v>
      </c>
      <c r="L18" s="277">
        <v>3</v>
      </c>
      <c r="M18" s="277"/>
      <c r="N18" s="273">
        <f t="shared" si="4"/>
        <v>248</v>
      </c>
      <c r="O18" s="277"/>
      <c r="P18" s="277"/>
      <c r="Q18" s="273">
        <f t="shared" si="0"/>
        <v>248</v>
      </c>
      <c r="R18" s="287">
        <f t="shared" si="1"/>
        <v>34</v>
      </c>
    </row>
    <row r="19" spans="1:18">
      <c r="A19" s="286"/>
      <c r="B19" s="271" t="s">
        <v>553</v>
      </c>
      <c r="C19" s="129" t="s">
        <v>616</v>
      </c>
      <c r="D19" s="278">
        <f>SUM(D11:D18)</f>
        <v>19671</v>
      </c>
      <c r="E19" s="278">
        <f>SUM(E11:E18)</f>
        <v>3</v>
      </c>
      <c r="F19" s="278">
        <f>SUM(F11:F18)</f>
        <v>0</v>
      </c>
      <c r="G19" s="273">
        <f t="shared" si="2"/>
        <v>19674</v>
      </c>
      <c r="H19" s="278">
        <f>SUM(H11:H18)</f>
        <v>0</v>
      </c>
      <c r="I19" s="278">
        <f>SUM(I11:I18)</f>
        <v>0</v>
      </c>
      <c r="J19" s="273">
        <f t="shared" si="3"/>
        <v>19674</v>
      </c>
      <c r="K19" s="278">
        <f>SUM(K11:K18)</f>
        <v>11572</v>
      </c>
      <c r="L19" s="278">
        <f>SUM(L11:L18)</f>
        <v>274</v>
      </c>
      <c r="M19" s="278">
        <f>SUM(M11:M18)</f>
        <v>0</v>
      </c>
      <c r="N19" s="273">
        <f t="shared" si="4"/>
        <v>11846</v>
      </c>
      <c r="O19" s="278">
        <f>SUM(O11:O18)</f>
        <v>0</v>
      </c>
      <c r="P19" s="278">
        <f>SUM(P11:P18)</f>
        <v>0</v>
      </c>
      <c r="Q19" s="273">
        <f t="shared" si="0"/>
        <v>11846</v>
      </c>
      <c r="R19" s="287">
        <f t="shared" si="1"/>
        <v>7828</v>
      </c>
    </row>
    <row r="20" spans="1:18">
      <c r="A20" s="288" t="s">
        <v>617</v>
      </c>
      <c r="B20" s="272" t="s">
        <v>618</v>
      </c>
      <c r="C20" s="129" t="s">
        <v>619</v>
      </c>
      <c r="D20" s="277"/>
      <c r="E20" s="277"/>
      <c r="F20" s="277"/>
      <c r="G20" s="273">
        <f t="shared" si="2"/>
        <v>0</v>
      </c>
      <c r="H20" s="277"/>
      <c r="I20" s="277"/>
      <c r="J20" s="273">
        <f t="shared" si="3"/>
        <v>0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0</v>
      </c>
    </row>
    <row r="21" spans="1:18">
      <c r="A21" s="288"/>
      <c r="B21" s="272"/>
      <c r="C21" s="129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>
      <c r="A22" s="285" t="s">
        <v>620</v>
      </c>
      <c r="B22" s="272" t="s">
        <v>621</v>
      </c>
      <c r="C22" s="129" t="s">
        <v>622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>
      <c r="A23" s="285" t="s">
        <v>623</v>
      </c>
      <c r="B23" s="269" t="s">
        <v>624</v>
      </c>
      <c r="C23" s="126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>
      <c r="A24" s="286" t="s">
        <v>592</v>
      </c>
      <c r="B24" s="270" t="s">
        <v>625</v>
      </c>
      <c r="C24" s="126" t="s">
        <v>626</v>
      </c>
      <c r="D24" s="277"/>
      <c r="E24" s="277"/>
      <c r="F24" s="277"/>
      <c r="G24" s="273">
        <f t="shared" si="2"/>
        <v>0</v>
      </c>
      <c r="H24" s="277"/>
      <c r="I24" s="277"/>
      <c r="J24" s="273">
        <f t="shared" si="3"/>
        <v>0</v>
      </c>
      <c r="K24" s="277"/>
      <c r="L24" s="277"/>
      <c r="M24" s="277"/>
      <c r="N24" s="273">
        <f t="shared" si="4"/>
        <v>0</v>
      </c>
      <c r="O24" s="277"/>
      <c r="P24" s="277"/>
      <c r="Q24" s="273">
        <f t="shared" si="0"/>
        <v>0</v>
      </c>
      <c r="R24" s="287">
        <f t="shared" si="1"/>
        <v>0</v>
      </c>
    </row>
    <row r="25" spans="1:18">
      <c r="A25" s="286" t="s">
        <v>595</v>
      </c>
      <c r="B25" s="270" t="s">
        <v>627</v>
      </c>
      <c r="C25" s="126" t="s">
        <v>628</v>
      </c>
      <c r="D25" s="277">
        <v>16</v>
      </c>
      <c r="E25" s="277"/>
      <c r="F25" s="277"/>
      <c r="G25" s="273">
        <f t="shared" si="2"/>
        <v>16</v>
      </c>
      <c r="H25" s="277"/>
      <c r="I25" s="277"/>
      <c r="J25" s="273">
        <f t="shared" si="3"/>
        <v>16</v>
      </c>
      <c r="K25" s="277">
        <v>14</v>
      </c>
      <c r="L25" s="277">
        <v>1</v>
      </c>
      <c r="M25" s="277"/>
      <c r="N25" s="273">
        <f t="shared" si="4"/>
        <v>15</v>
      </c>
      <c r="O25" s="277"/>
      <c r="P25" s="277"/>
      <c r="Q25" s="273">
        <f t="shared" si="0"/>
        <v>15</v>
      </c>
      <c r="R25" s="287">
        <f t="shared" si="1"/>
        <v>1</v>
      </c>
    </row>
    <row r="26" spans="1:18">
      <c r="A26" s="289" t="s">
        <v>598</v>
      </c>
      <c r="B26" s="128" t="s">
        <v>629</v>
      </c>
      <c r="C26" s="126" t="s">
        <v>630</v>
      </c>
      <c r="D26" s="277"/>
      <c r="E26" s="277"/>
      <c r="F26" s="277"/>
      <c r="G26" s="273">
        <f t="shared" si="2"/>
        <v>0</v>
      </c>
      <c r="H26" s="277"/>
      <c r="I26" s="277"/>
      <c r="J26" s="273">
        <f t="shared" si="3"/>
        <v>0</v>
      </c>
      <c r="K26" s="277"/>
      <c r="L26" s="277"/>
      <c r="M26" s="277"/>
      <c r="N26" s="273">
        <f t="shared" si="4"/>
        <v>0</v>
      </c>
      <c r="O26" s="277"/>
      <c r="P26" s="277"/>
      <c r="Q26" s="273">
        <f t="shared" si="0"/>
        <v>0</v>
      </c>
      <c r="R26" s="287">
        <f t="shared" si="1"/>
        <v>0</v>
      </c>
    </row>
    <row r="27" spans="1:18">
      <c r="A27" s="286" t="s">
        <v>601</v>
      </c>
      <c r="B27" s="130" t="s">
        <v>614</v>
      </c>
      <c r="C27" s="126" t="s">
        <v>631</v>
      </c>
      <c r="D27" s="277">
        <v>45</v>
      </c>
      <c r="E27" s="277"/>
      <c r="F27" s="277"/>
      <c r="G27" s="273">
        <f t="shared" si="2"/>
        <v>45</v>
      </c>
      <c r="H27" s="277"/>
      <c r="I27" s="277"/>
      <c r="J27" s="273">
        <f t="shared" si="3"/>
        <v>45</v>
      </c>
      <c r="K27" s="277"/>
      <c r="L27" s="277"/>
      <c r="M27" s="277"/>
      <c r="N27" s="273">
        <f t="shared" si="4"/>
        <v>0</v>
      </c>
      <c r="O27" s="277"/>
      <c r="P27" s="277"/>
      <c r="Q27" s="273">
        <f t="shared" si="0"/>
        <v>0</v>
      </c>
      <c r="R27" s="287">
        <f t="shared" si="1"/>
        <v>45</v>
      </c>
    </row>
    <row r="28" spans="1:18">
      <c r="A28" s="286"/>
      <c r="B28" s="271" t="s">
        <v>562</v>
      </c>
      <c r="C28" s="131" t="s">
        <v>632</v>
      </c>
      <c r="D28" s="280">
        <f>SUM(D24:D27)</f>
        <v>61</v>
      </c>
      <c r="E28" s="280">
        <f t="shared" ref="E28:P28" si="5">SUM(E24:E27)</f>
        <v>0</v>
      </c>
      <c r="F28" s="280">
        <f t="shared" si="5"/>
        <v>0</v>
      </c>
      <c r="G28" s="281">
        <f t="shared" si="2"/>
        <v>61</v>
      </c>
      <c r="H28" s="280">
        <f t="shared" si="5"/>
        <v>0</v>
      </c>
      <c r="I28" s="280">
        <f t="shared" si="5"/>
        <v>0</v>
      </c>
      <c r="J28" s="281">
        <f t="shared" si="3"/>
        <v>61</v>
      </c>
      <c r="K28" s="280">
        <f t="shared" si="5"/>
        <v>14</v>
      </c>
      <c r="L28" s="280">
        <f t="shared" si="5"/>
        <v>1</v>
      </c>
      <c r="M28" s="280">
        <f t="shared" si="5"/>
        <v>0</v>
      </c>
      <c r="N28" s="281">
        <f t="shared" si="4"/>
        <v>15</v>
      </c>
      <c r="O28" s="280">
        <f t="shared" si="5"/>
        <v>0</v>
      </c>
      <c r="P28" s="280">
        <f t="shared" si="5"/>
        <v>0</v>
      </c>
      <c r="Q28" s="281">
        <f t="shared" si="0"/>
        <v>15</v>
      </c>
      <c r="R28" s="290">
        <f t="shared" si="1"/>
        <v>46</v>
      </c>
    </row>
    <row r="29" spans="1:18">
      <c r="A29" s="285" t="s">
        <v>633</v>
      </c>
      <c r="B29" s="274" t="s">
        <v>634</v>
      </c>
      <c r="C29" s="13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>
      <c r="A30" s="286" t="s">
        <v>592</v>
      </c>
      <c r="B30" s="275" t="s">
        <v>635</v>
      </c>
      <c r="C30" s="133" t="s">
        <v>636</v>
      </c>
      <c r="D30" s="283">
        <f>SUM(D31:D34)</f>
        <v>2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2</v>
      </c>
      <c r="H30" s="283">
        <f t="shared" si="6"/>
        <v>0</v>
      </c>
      <c r="I30" s="283">
        <f t="shared" si="6"/>
        <v>0</v>
      </c>
      <c r="J30" s="283">
        <f t="shared" si="3"/>
        <v>2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2</v>
      </c>
    </row>
    <row r="31" spans="1:18">
      <c r="A31" s="286"/>
      <c r="B31" s="270" t="s">
        <v>127</v>
      </c>
      <c r="C31" s="126" t="s">
        <v>637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>
      <c r="A32" s="286"/>
      <c r="B32" s="270" t="s">
        <v>129</v>
      </c>
      <c r="C32" s="126" t="s">
        <v>638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>
      <c r="A33" s="286"/>
      <c r="B33" s="270" t="s">
        <v>133</v>
      </c>
      <c r="C33" s="126" t="s">
        <v>639</v>
      </c>
      <c r="D33" s="277"/>
      <c r="E33" s="277"/>
      <c r="F33" s="277"/>
      <c r="G33" s="273">
        <f t="shared" si="2"/>
        <v>0</v>
      </c>
      <c r="H33" s="277"/>
      <c r="I33" s="277"/>
      <c r="J33" s="273">
        <f t="shared" si="3"/>
        <v>0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0</v>
      </c>
    </row>
    <row r="34" spans="1:18">
      <c r="A34" s="286"/>
      <c r="B34" s="270" t="s">
        <v>135</v>
      </c>
      <c r="C34" s="126" t="s">
        <v>640</v>
      </c>
      <c r="D34" s="277">
        <v>2</v>
      </c>
      <c r="E34" s="277"/>
      <c r="F34" s="277"/>
      <c r="G34" s="273">
        <f t="shared" si="2"/>
        <v>2</v>
      </c>
      <c r="H34" s="277"/>
      <c r="I34" s="277"/>
      <c r="J34" s="273">
        <f t="shared" si="3"/>
        <v>2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2</v>
      </c>
    </row>
    <row r="35" spans="1:18">
      <c r="A35" s="286" t="s">
        <v>595</v>
      </c>
      <c r="B35" s="275" t="s">
        <v>641</v>
      </c>
      <c r="C35" s="126" t="s">
        <v>642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>
      <c r="A36" s="286"/>
      <c r="B36" s="270" t="s">
        <v>141</v>
      </c>
      <c r="C36" s="126" t="s">
        <v>643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>
      <c r="A37" s="286"/>
      <c r="B37" s="270" t="s">
        <v>644</v>
      </c>
      <c r="C37" s="126" t="s">
        <v>645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>
      <c r="A38" s="286"/>
      <c r="B38" s="270" t="s">
        <v>646</v>
      </c>
      <c r="C38" s="126" t="s">
        <v>647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>
      <c r="A39" s="286"/>
      <c r="B39" s="270" t="s">
        <v>648</v>
      </c>
      <c r="C39" s="126" t="s">
        <v>649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>
      <c r="A40" s="286" t="s">
        <v>598</v>
      </c>
      <c r="B40" s="270" t="s">
        <v>614</v>
      </c>
      <c r="C40" s="126" t="s">
        <v>650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>
      <c r="A41" s="286"/>
      <c r="B41" s="271" t="s">
        <v>651</v>
      </c>
      <c r="C41" s="129" t="s">
        <v>652</v>
      </c>
      <c r="D41" s="278">
        <f>D30+D35+D40</f>
        <v>2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2</v>
      </c>
      <c r="H41" s="278">
        <f t="shared" si="10"/>
        <v>0</v>
      </c>
      <c r="I41" s="278">
        <f t="shared" si="10"/>
        <v>0</v>
      </c>
      <c r="J41" s="273">
        <f t="shared" si="3"/>
        <v>2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2</v>
      </c>
    </row>
    <row r="42" spans="1:18">
      <c r="A42" s="288" t="s">
        <v>653</v>
      </c>
      <c r="B42" s="276" t="s">
        <v>654</v>
      </c>
      <c r="C42" s="129" t="s">
        <v>655</v>
      </c>
      <c r="D42" s="277"/>
      <c r="E42" s="277"/>
      <c r="F42" s="277"/>
      <c r="G42" s="273">
        <f t="shared" si="2"/>
        <v>0</v>
      </c>
      <c r="H42" s="277"/>
      <c r="I42" s="277"/>
      <c r="J42" s="273">
        <f t="shared" si="3"/>
        <v>0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0</v>
      </c>
    </row>
    <row r="43" spans="1:18" ht="16.5" thickBot="1">
      <c r="A43" s="293"/>
      <c r="B43" s="294" t="s">
        <v>656</v>
      </c>
      <c r="C43" s="295" t="s">
        <v>657</v>
      </c>
      <c r="D43" s="296">
        <f>D19+D20+D22+D28+D41+D42</f>
        <v>19734</v>
      </c>
      <c r="E43" s="296">
        <f>E19+E20+E22+E28+E41+E42</f>
        <v>3</v>
      </c>
      <c r="F43" s="296">
        <f t="shared" ref="F43:R43" si="11">F19+F20+F22+F28+F41+F42</f>
        <v>0</v>
      </c>
      <c r="G43" s="296">
        <f t="shared" si="11"/>
        <v>19737</v>
      </c>
      <c r="H43" s="296">
        <f t="shared" si="11"/>
        <v>0</v>
      </c>
      <c r="I43" s="296">
        <f t="shared" si="11"/>
        <v>0</v>
      </c>
      <c r="J43" s="296">
        <f t="shared" si="11"/>
        <v>19737</v>
      </c>
      <c r="K43" s="296">
        <f t="shared" si="11"/>
        <v>11586</v>
      </c>
      <c r="L43" s="296">
        <f t="shared" si="11"/>
        <v>275</v>
      </c>
      <c r="M43" s="296">
        <f t="shared" si="11"/>
        <v>0</v>
      </c>
      <c r="N43" s="296">
        <f t="shared" si="11"/>
        <v>11861</v>
      </c>
      <c r="O43" s="296">
        <f t="shared" si="11"/>
        <v>0</v>
      </c>
      <c r="P43" s="296">
        <f t="shared" si="11"/>
        <v>0</v>
      </c>
      <c r="Q43" s="296">
        <f t="shared" si="11"/>
        <v>11861</v>
      </c>
      <c r="R43" s="297">
        <f t="shared" si="11"/>
        <v>7876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96" t="s">
        <v>8</v>
      </c>
      <c r="C46" s="623">
        <f>pdeReportingDate</f>
        <v>45868</v>
      </c>
      <c r="D46" s="623"/>
      <c r="E46" s="623"/>
      <c r="F46" s="623"/>
      <c r="G46" s="623"/>
      <c r="H46" s="623"/>
      <c r="I46" s="623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24" t="str">
        <f>authorName</f>
        <v>Иванка Борисова</v>
      </c>
      <c r="D48" s="624"/>
      <c r="E48" s="624"/>
      <c r="F48" s="624"/>
      <c r="G48" s="624"/>
      <c r="H48" s="624"/>
      <c r="I48" s="624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25" t="s">
        <v>1004</v>
      </c>
      <c r="D50" s="625"/>
      <c r="E50" s="625"/>
      <c r="F50" s="625"/>
      <c r="G50" s="625"/>
      <c r="H50" s="625"/>
      <c r="I50" s="625"/>
    </row>
    <row r="51" spans="2:9">
      <c r="B51" s="598"/>
      <c r="C51" s="622" t="s">
        <v>294</v>
      </c>
      <c r="D51" s="622"/>
      <c r="E51" s="622"/>
      <c r="F51" s="622"/>
      <c r="G51" s="502"/>
      <c r="H51" s="38"/>
      <c r="I51" s="35"/>
    </row>
    <row r="52" spans="2:9">
      <c r="B52" s="598"/>
      <c r="C52" s="622" t="s">
        <v>294</v>
      </c>
      <c r="D52" s="622"/>
      <c r="E52" s="622"/>
      <c r="F52" s="622"/>
      <c r="G52" s="502"/>
      <c r="H52" s="38"/>
      <c r="I52" s="35"/>
    </row>
    <row r="53" spans="2:9">
      <c r="B53" s="598"/>
      <c r="C53" s="622" t="s">
        <v>294</v>
      </c>
      <c r="D53" s="622"/>
      <c r="E53" s="622"/>
      <c r="F53" s="622"/>
      <c r="G53" s="502"/>
      <c r="H53" s="38"/>
      <c r="I53" s="35"/>
    </row>
    <row r="54" spans="2:9">
      <c r="B54" s="598"/>
      <c r="C54" s="622" t="s">
        <v>294</v>
      </c>
      <c r="D54" s="622"/>
      <c r="E54" s="622"/>
      <c r="F54" s="622"/>
      <c r="G54" s="502"/>
      <c r="H54" s="38"/>
      <c r="I54" s="35"/>
    </row>
    <row r="55" spans="2:9">
      <c r="B55" s="598"/>
      <c r="C55" s="622"/>
      <c r="D55" s="622"/>
      <c r="E55" s="622"/>
      <c r="F55" s="622"/>
      <c r="G55" s="502"/>
      <c r="H55" s="38"/>
      <c r="I55" s="35"/>
    </row>
    <row r="56" spans="2:9">
      <c r="B56" s="598"/>
      <c r="C56" s="622"/>
      <c r="D56" s="622"/>
      <c r="E56" s="622"/>
      <c r="F56" s="622"/>
      <c r="G56" s="502"/>
      <c r="H56" s="38"/>
      <c r="I56" s="35"/>
    </row>
    <row r="57" spans="2:9">
      <c r="B57" s="598"/>
      <c r="C57" s="622"/>
      <c r="D57" s="622"/>
      <c r="E57" s="622"/>
      <c r="F57" s="622"/>
      <c r="G57" s="50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100" zoomScale="80" zoomScaleNormal="85" zoomScaleSheetLayoutView="80" workbookViewId="0">
      <selection activeCell="B115" sqref="B115:F11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"ЛОМСКО ПИВО"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111008825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52" t="s">
        <v>484</v>
      </c>
      <c r="B8" s="654" t="s">
        <v>28</v>
      </c>
      <c r="C8" s="650" t="s">
        <v>661</v>
      </c>
      <c r="D8" s="312" t="s">
        <v>662</v>
      </c>
      <c r="E8" s="313"/>
      <c r="F8" s="105"/>
    </row>
    <row r="9" spans="1:8" s="93" customFormat="1">
      <c r="A9" s="653"/>
      <c r="B9" s="655"/>
      <c r="C9" s="651"/>
      <c r="D9" s="108" t="s">
        <v>663</v>
      </c>
      <c r="E9" s="314" t="s">
        <v>664</v>
      </c>
      <c r="F9" s="105"/>
    </row>
    <row r="10" spans="1:8" s="93" customFormat="1" ht="16.5" thickBot="1">
      <c r="A10" s="368" t="s">
        <v>34</v>
      </c>
      <c r="B10" s="369" t="s">
        <v>35</v>
      </c>
      <c r="C10" s="370">
        <v>1</v>
      </c>
      <c r="D10" s="370">
        <v>2</v>
      </c>
      <c r="E10" s="385">
        <v>3</v>
      </c>
      <c r="F10" s="105"/>
    </row>
    <row r="11" spans="1:8" ht="16.5" thickBot="1">
      <c r="A11" s="322" t="s">
        <v>665</v>
      </c>
      <c r="B11" s="323" t="s">
        <v>666</v>
      </c>
      <c r="C11" s="324"/>
      <c r="D11" s="324"/>
      <c r="E11" s="325">
        <f>C11-D11</f>
        <v>0</v>
      </c>
      <c r="F11" s="110"/>
      <c r="H11" s="603"/>
    </row>
    <row r="12" spans="1:8">
      <c r="A12" s="320" t="s">
        <v>667</v>
      </c>
      <c r="B12" s="311"/>
      <c r="C12" s="329"/>
      <c r="D12" s="329"/>
      <c r="E12" s="321"/>
      <c r="F12" s="110"/>
    </row>
    <row r="13" spans="1:8">
      <c r="A13" s="317" t="s">
        <v>668</v>
      </c>
      <c r="B13" s="112" t="s">
        <v>669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10"/>
    </row>
    <row r="14" spans="1:8">
      <c r="A14" s="317" t="s">
        <v>670</v>
      </c>
      <c r="B14" s="112" t="s">
        <v>671</v>
      </c>
      <c r="C14" s="315"/>
      <c r="D14" s="315"/>
      <c r="E14" s="316">
        <f t="shared" ref="E14:E44" si="0">C14-D14</f>
        <v>0</v>
      </c>
      <c r="F14" s="110"/>
    </row>
    <row r="15" spans="1:8">
      <c r="A15" s="317" t="s">
        <v>672</v>
      </c>
      <c r="B15" s="112" t="s">
        <v>673</v>
      </c>
      <c r="C15" s="315"/>
      <c r="D15" s="315"/>
      <c r="E15" s="316">
        <f t="shared" si="0"/>
        <v>0</v>
      </c>
      <c r="F15" s="110"/>
    </row>
    <row r="16" spans="1:8">
      <c r="A16" s="317" t="s">
        <v>674</v>
      </c>
      <c r="B16" s="112" t="s">
        <v>675</v>
      </c>
      <c r="C16" s="315"/>
      <c r="D16" s="315"/>
      <c r="E16" s="316">
        <f t="shared" si="0"/>
        <v>0</v>
      </c>
      <c r="F16" s="110"/>
    </row>
    <row r="17" spans="1:6">
      <c r="A17" s="317" t="s">
        <v>676</v>
      </c>
      <c r="B17" s="112" t="s">
        <v>677</v>
      </c>
      <c r="C17" s="315">
        <v>626</v>
      </c>
      <c r="D17" s="315"/>
      <c r="E17" s="316">
        <f t="shared" si="0"/>
        <v>626</v>
      </c>
      <c r="F17" s="110"/>
    </row>
    <row r="18" spans="1:6">
      <c r="A18" s="317" t="s">
        <v>678</v>
      </c>
      <c r="B18" s="112" t="s">
        <v>679</v>
      </c>
      <c r="C18" s="309">
        <f>+C19+C20</f>
        <v>0</v>
      </c>
      <c r="D18" s="309">
        <f>+D19+D20</f>
        <v>0</v>
      </c>
      <c r="E18" s="316">
        <f t="shared" si="0"/>
        <v>0</v>
      </c>
      <c r="F18" s="110"/>
    </row>
    <row r="19" spans="1:6">
      <c r="A19" s="317" t="s">
        <v>680</v>
      </c>
      <c r="B19" s="112" t="s">
        <v>681</v>
      </c>
      <c r="C19" s="315"/>
      <c r="D19" s="315"/>
      <c r="E19" s="316">
        <f t="shared" si="0"/>
        <v>0</v>
      </c>
      <c r="F19" s="110"/>
    </row>
    <row r="20" spans="1:6">
      <c r="A20" s="317" t="s">
        <v>674</v>
      </c>
      <c r="B20" s="112" t="s">
        <v>682</v>
      </c>
      <c r="C20" s="315"/>
      <c r="D20" s="315"/>
      <c r="E20" s="316">
        <f t="shared" si="0"/>
        <v>0</v>
      </c>
      <c r="F20" s="110"/>
    </row>
    <row r="21" spans="1:6" ht="16.5" thickBot="1">
      <c r="A21" s="330" t="s">
        <v>683</v>
      </c>
      <c r="B21" s="331" t="s">
        <v>684</v>
      </c>
      <c r="C21" s="378">
        <f>C13+C17+C18</f>
        <v>626</v>
      </c>
      <c r="D21" s="378">
        <f>D13+D17+D18</f>
        <v>0</v>
      </c>
      <c r="E21" s="379">
        <f>E13+E17+E18</f>
        <v>626</v>
      </c>
      <c r="F21" s="110"/>
    </row>
    <row r="22" spans="1:6">
      <c r="A22" s="320" t="s">
        <v>685</v>
      </c>
      <c r="B22" s="311"/>
      <c r="C22" s="329"/>
      <c r="D22" s="329"/>
      <c r="E22" s="321">
        <f t="shared" si="0"/>
        <v>0</v>
      </c>
      <c r="F22" s="110"/>
    </row>
    <row r="23" spans="1:6">
      <c r="A23" s="317" t="s">
        <v>686</v>
      </c>
      <c r="B23" s="109" t="s">
        <v>687</v>
      </c>
      <c r="C23" s="381"/>
      <c r="D23" s="381"/>
      <c r="E23" s="380">
        <f t="shared" si="0"/>
        <v>0</v>
      </c>
      <c r="F23" s="110"/>
    </row>
    <row r="24" spans="1:6" ht="16.5" thickBot="1">
      <c r="A24" s="333"/>
      <c r="B24" s="318"/>
      <c r="C24" s="319"/>
      <c r="D24" s="319"/>
      <c r="E24" s="334"/>
      <c r="F24" s="110"/>
    </row>
    <row r="25" spans="1:6">
      <c r="A25" s="326" t="s">
        <v>688</v>
      </c>
      <c r="B25" s="332"/>
      <c r="C25" s="327"/>
      <c r="D25" s="327"/>
      <c r="E25" s="328"/>
      <c r="F25" s="110"/>
    </row>
    <row r="26" spans="1:6">
      <c r="A26" s="317" t="s">
        <v>689</v>
      </c>
      <c r="B26" s="112" t="s">
        <v>690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10"/>
    </row>
    <row r="27" spans="1:6">
      <c r="A27" s="317" t="s">
        <v>691</v>
      </c>
      <c r="B27" s="112" t="s">
        <v>692</v>
      </c>
      <c r="C27" s="315"/>
      <c r="D27" s="315"/>
      <c r="E27" s="316">
        <f t="shared" si="0"/>
        <v>0</v>
      </c>
      <c r="F27" s="110"/>
    </row>
    <row r="28" spans="1:6">
      <c r="A28" s="317" t="s">
        <v>693</v>
      </c>
      <c r="B28" s="112" t="s">
        <v>694</v>
      </c>
      <c r="C28" s="315"/>
      <c r="D28" s="315"/>
      <c r="E28" s="316">
        <f t="shared" si="0"/>
        <v>0</v>
      </c>
      <c r="F28" s="110"/>
    </row>
    <row r="29" spans="1:6">
      <c r="A29" s="317" t="s">
        <v>695</v>
      </c>
      <c r="B29" s="112" t="s">
        <v>696</v>
      </c>
      <c r="C29" s="315"/>
      <c r="D29" s="315"/>
      <c r="E29" s="316">
        <f t="shared" si="0"/>
        <v>0</v>
      </c>
      <c r="F29" s="110"/>
    </row>
    <row r="30" spans="1:6">
      <c r="A30" s="317" t="s">
        <v>697</v>
      </c>
      <c r="B30" s="112" t="s">
        <v>698</v>
      </c>
      <c r="C30" s="315">
        <v>287</v>
      </c>
      <c r="D30" s="315">
        <v>74</v>
      </c>
      <c r="E30" s="316">
        <f t="shared" si="0"/>
        <v>213</v>
      </c>
      <c r="F30" s="110"/>
    </row>
    <row r="31" spans="1:6">
      <c r="A31" s="317" t="s">
        <v>699</v>
      </c>
      <c r="B31" s="112" t="s">
        <v>700</v>
      </c>
      <c r="C31" s="315">
        <v>51</v>
      </c>
      <c r="D31" s="315">
        <v>42</v>
      </c>
      <c r="E31" s="316">
        <f t="shared" si="0"/>
        <v>9</v>
      </c>
      <c r="F31" s="110"/>
    </row>
    <row r="32" spans="1:6">
      <c r="A32" s="317" t="s">
        <v>701</v>
      </c>
      <c r="B32" s="112" t="s">
        <v>702</v>
      </c>
      <c r="C32" s="315"/>
      <c r="D32" s="315"/>
      <c r="E32" s="316">
        <f t="shared" si="0"/>
        <v>0</v>
      </c>
      <c r="F32" s="110"/>
    </row>
    <row r="33" spans="1:6">
      <c r="A33" s="317" t="s">
        <v>703</v>
      </c>
      <c r="B33" s="112" t="s">
        <v>704</v>
      </c>
      <c r="C33" s="315"/>
      <c r="D33" s="315"/>
      <c r="E33" s="316">
        <f t="shared" si="0"/>
        <v>0</v>
      </c>
      <c r="F33" s="110"/>
    </row>
    <row r="34" spans="1:6">
      <c r="A34" s="317" t="s">
        <v>705</v>
      </c>
      <c r="B34" s="112" t="s">
        <v>706</v>
      </c>
      <c r="C34" s="315"/>
      <c r="D34" s="315"/>
      <c r="E34" s="316">
        <f t="shared" si="0"/>
        <v>0</v>
      </c>
      <c r="F34" s="110"/>
    </row>
    <row r="35" spans="1:6">
      <c r="A35" s="317" t="s">
        <v>707</v>
      </c>
      <c r="B35" s="112" t="s">
        <v>708</v>
      </c>
      <c r="C35" s="309">
        <f>SUM(C36:C39)</f>
        <v>0</v>
      </c>
      <c r="D35" s="309">
        <f>SUM(D36:D39)</f>
        <v>0</v>
      </c>
      <c r="E35" s="316">
        <f>SUM(E36:E39)</f>
        <v>0</v>
      </c>
      <c r="F35" s="110"/>
    </row>
    <row r="36" spans="1:6">
      <c r="A36" s="317" t="s">
        <v>709</v>
      </c>
      <c r="B36" s="112" t="s">
        <v>710</v>
      </c>
      <c r="C36" s="315"/>
      <c r="D36" s="315"/>
      <c r="E36" s="316">
        <f t="shared" si="0"/>
        <v>0</v>
      </c>
      <c r="F36" s="110"/>
    </row>
    <row r="37" spans="1:6">
      <c r="A37" s="317" t="s">
        <v>711</v>
      </c>
      <c r="B37" s="112" t="s">
        <v>712</v>
      </c>
      <c r="C37" s="315"/>
      <c r="D37" s="315"/>
      <c r="E37" s="316">
        <f t="shared" si="0"/>
        <v>0</v>
      </c>
      <c r="F37" s="110"/>
    </row>
    <row r="38" spans="1:6">
      <c r="A38" s="317" t="s">
        <v>713</v>
      </c>
      <c r="B38" s="112" t="s">
        <v>714</v>
      </c>
      <c r="C38" s="315"/>
      <c r="D38" s="315"/>
      <c r="E38" s="316">
        <f t="shared" si="0"/>
        <v>0</v>
      </c>
      <c r="F38" s="110"/>
    </row>
    <row r="39" spans="1:6">
      <c r="A39" s="317" t="s">
        <v>715</v>
      </c>
      <c r="B39" s="112" t="s">
        <v>716</v>
      </c>
      <c r="C39" s="315"/>
      <c r="D39" s="315"/>
      <c r="E39" s="316">
        <f t="shared" si="0"/>
        <v>0</v>
      </c>
      <c r="F39" s="110"/>
    </row>
    <row r="40" spans="1:6">
      <c r="A40" s="317" t="s">
        <v>717</v>
      </c>
      <c r="B40" s="112" t="s">
        <v>718</v>
      </c>
      <c r="C40" s="309">
        <f>SUM(C41:C44)</f>
        <v>153</v>
      </c>
      <c r="D40" s="309">
        <f>SUM(D41:D44)</f>
        <v>144</v>
      </c>
      <c r="E40" s="316">
        <f>SUM(E41:E44)</f>
        <v>9</v>
      </c>
      <c r="F40" s="110"/>
    </row>
    <row r="41" spans="1:6">
      <c r="A41" s="317" t="s">
        <v>719</v>
      </c>
      <c r="B41" s="112" t="s">
        <v>720</v>
      </c>
      <c r="C41" s="315"/>
      <c r="D41" s="315"/>
      <c r="E41" s="316">
        <f t="shared" si="0"/>
        <v>0</v>
      </c>
      <c r="F41" s="110"/>
    </row>
    <row r="42" spans="1:6">
      <c r="A42" s="317" t="s">
        <v>721</v>
      </c>
      <c r="B42" s="112" t="s">
        <v>722</v>
      </c>
      <c r="C42" s="315"/>
      <c r="D42" s="315"/>
      <c r="E42" s="316">
        <f t="shared" si="0"/>
        <v>0</v>
      </c>
      <c r="F42" s="110"/>
    </row>
    <row r="43" spans="1:6">
      <c r="A43" s="317" t="s">
        <v>723</v>
      </c>
      <c r="B43" s="112" t="s">
        <v>724</v>
      </c>
      <c r="C43" s="315"/>
      <c r="D43" s="315"/>
      <c r="E43" s="316">
        <f t="shared" si="0"/>
        <v>0</v>
      </c>
      <c r="F43" s="110"/>
    </row>
    <row r="44" spans="1:6">
      <c r="A44" s="317" t="s">
        <v>725</v>
      </c>
      <c r="B44" s="112" t="s">
        <v>726</v>
      </c>
      <c r="C44" s="315">
        <v>153</v>
      </c>
      <c r="D44" s="315">
        <v>144</v>
      </c>
      <c r="E44" s="316">
        <f t="shared" si="0"/>
        <v>9</v>
      </c>
      <c r="F44" s="110"/>
    </row>
    <row r="45" spans="1:6" ht="16.5" thickBot="1">
      <c r="A45" s="335" t="s">
        <v>727</v>
      </c>
      <c r="B45" s="336" t="s">
        <v>728</v>
      </c>
      <c r="C45" s="376">
        <f>C26+C30+C31+C33+C32+C34+C35+C40</f>
        <v>491</v>
      </c>
      <c r="D45" s="376">
        <f>D26+D30+D31+D33+D32+D34+D35+D40</f>
        <v>260</v>
      </c>
      <c r="E45" s="377">
        <f>E26+E30+E31+E33+E32+E34+E35+E40</f>
        <v>231</v>
      </c>
      <c r="F45" s="110"/>
    </row>
    <row r="46" spans="1:6" ht="16.5" thickBot="1">
      <c r="A46" s="337" t="s">
        <v>729</v>
      </c>
      <c r="B46" s="338" t="s">
        <v>730</v>
      </c>
      <c r="C46" s="382">
        <f>C45+C23+C21+C11</f>
        <v>1117</v>
      </c>
      <c r="D46" s="382">
        <f>D45+D23+D21+D11</f>
        <v>260</v>
      </c>
      <c r="E46" s="383">
        <f>E45+E23+E21+E11</f>
        <v>857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52" t="s">
        <v>484</v>
      </c>
      <c r="B50" s="654" t="s">
        <v>28</v>
      </c>
      <c r="C50" s="656" t="s">
        <v>732</v>
      </c>
      <c r="D50" s="312" t="s">
        <v>733</v>
      </c>
      <c r="E50" s="312"/>
      <c r="F50" s="658" t="s">
        <v>734</v>
      </c>
    </row>
    <row r="51" spans="1:6" s="93" customFormat="1" ht="18" customHeight="1">
      <c r="A51" s="653"/>
      <c r="B51" s="655"/>
      <c r="C51" s="657"/>
      <c r="D51" s="107" t="s">
        <v>663</v>
      </c>
      <c r="E51" s="107" t="s">
        <v>664</v>
      </c>
      <c r="F51" s="659"/>
    </row>
    <row r="52" spans="1:6" s="93" customFormat="1" ht="16.5" thickBot="1">
      <c r="A52" s="368" t="s">
        <v>34</v>
      </c>
      <c r="B52" s="369" t="s">
        <v>35</v>
      </c>
      <c r="C52" s="370">
        <v>1</v>
      </c>
      <c r="D52" s="370">
        <v>2</v>
      </c>
      <c r="E52" s="384">
        <v>3</v>
      </c>
      <c r="F52" s="371">
        <v>4</v>
      </c>
    </row>
    <row r="53" spans="1:6">
      <c r="A53" s="320" t="s">
        <v>735</v>
      </c>
      <c r="B53" s="347"/>
      <c r="C53" s="348"/>
      <c r="D53" s="348"/>
      <c r="E53" s="348"/>
      <c r="F53" s="349"/>
    </row>
    <row r="54" spans="1:6">
      <c r="A54" s="31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1">
        <f>SUM(F55:F57)</f>
        <v>0</v>
      </c>
    </row>
    <row r="55" spans="1:6">
      <c r="A55" s="31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7" t="s">
        <v>743</v>
      </c>
      <c r="B58" s="112" t="s">
        <v>744</v>
      </c>
      <c r="C58" s="113">
        <f>C59+C61</f>
        <v>555</v>
      </c>
      <c r="D58" s="113">
        <f>D59+D61</f>
        <v>555</v>
      </c>
      <c r="E58" s="111">
        <f t="shared" si="1"/>
        <v>0</v>
      </c>
      <c r="F58" s="342">
        <f>F59+F61</f>
        <v>0</v>
      </c>
    </row>
    <row r="59" spans="1:6">
      <c r="A59" s="317" t="s">
        <v>745</v>
      </c>
      <c r="B59" s="112" t="s">
        <v>746</v>
      </c>
      <c r="C59" s="160">
        <v>555</v>
      </c>
      <c r="D59" s="160">
        <v>555</v>
      </c>
      <c r="E59" s="111">
        <f t="shared" si="1"/>
        <v>0</v>
      </c>
      <c r="F59" s="159"/>
    </row>
    <row r="60" spans="1:6">
      <c r="A60" s="34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7" t="s">
        <v>162</v>
      </c>
      <c r="B64" s="112" t="s">
        <v>753</v>
      </c>
      <c r="C64" s="160">
        <v>1236</v>
      </c>
      <c r="D64" s="160"/>
      <c r="E64" s="111">
        <f t="shared" si="1"/>
        <v>1236</v>
      </c>
      <c r="F64" s="159"/>
    </row>
    <row r="65" spans="1:6">
      <c r="A65" s="31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7" t="s">
        <v>756</v>
      </c>
      <c r="B66" s="112" t="s">
        <v>757</v>
      </c>
      <c r="C66" s="160">
        <v>33</v>
      </c>
      <c r="D66" s="160">
        <v>33</v>
      </c>
      <c r="E66" s="111">
        <f t="shared" si="1"/>
        <v>0</v>
      </c>
      <c r="F66" s="159"/>
    </row>
    <row r="67" spans="1:6">
      <c r="A67" s="31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0" t="s">
        <v>760</v>
      </c>
      <c r="B68" s="331" t="s">
        <v>761</v>
      </c>
      <c r="C68" s="374">
        <f>C54+C58+C63+C64+C65+C66</f>
        <v>1824</v>
      </c>
      <c r="D68" s="374">
        <f>D54+D58+D63+D64+D65+D66</f>
        <v>588</v>
      </c>
      <c r="E68" s="372">
        <f t="shared" si="1"/>
        <v>1236</v>
      </c>
      <c r="F68" s="375">
        <f>F54+F58+F63+F64+F65+F66</f>
        <v>0</v>
      </c>
    </row>
    <row r="69" spans="1:6">
      <c r="A69" s="326" t="s">
        <v>762</v>
      </c>
      <c r="B69" s="106"/>
      <c r="C69" s="345"/>
      <c r="D69" s="345"/>
      <c r="E69" s="345"/>
      <c r="F69" s="346"/>
    </row>
    <row r="70" spans="1:6">
      <c r="A70" s="317" t="s">
        <v>763</v>
      </c>
      <c r="B70" s="117" t="s">
        <v>764</v>
      </c>
      <c r="C70" s="160">
        <v>149</v>
      </c>
      <c r="D70" s="160">
        <v>149</v>
      </c>
      <c r="E70" s="111">
        <f t="shared" si="1"/>
        <v>0</v>
      </c>
      <c r="F70" s="159"/>
    </row>
    <row r="71" spans="1:6" ht="16.5" thickBot="1">
      <c r="A71" s="350"/>
      <c r="B71" s="104"/>
      <c r="C71" s="351"/>
      <c r="D71" s="351"/>
      <c r="E71" s="351"/>
      <c r="F71" s="352"/>
    </row>
    <row r="72" spans="1:6">
      <c r="A72" s="320" t="s">
        <v>765</v>
      </c>
      <c r="B72" s="347"/>
      <c r="C72" s="355"/>
      <c r="D72" s="355"/>
      <c r="E72" s="355"/>
      <c r="F72" s="356"/>
    </row>
    <row r="73" spans="1:6">
      <c r="A73" s="31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42">
        <f>SUM(F74:F76)</f>
        <v>0</v>
      </c>
    </row>
    <row r="74" spans="1:6">
      <c r="A74" s="31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17" t="s">
        <v>743</v>
      </c>
      <c r="B77" s="112" t="s">
        <v>773</v>
      </c>
      <c r="C77" s="113">
        <f>C78+C80</f>
        <v>319</v>
      </c>
      <c r="D77" s="113">
        <f>D78+D80</f>
        <v>319</v>
      </c>
      <c r="E77" s="113">
        <f>E78+E80</f>
        <v>0</v>
      </c>
      <c r="F77" s="342">
        <f>F78+F80</f>
        <v>0</v>
      </c>
    </row>
    <row r="78" spans="1:6">
      <c r="A78" s="317" t="s">
        <v>774</v>
      </c>
      <c r="B78" s="112" t="s">
        <v>775</v>
      </c>
      <c r="C78" s="160">
        <v>319</v>
      </c>
      <c r="D78" s="160">
        <v>319</v>
      </c>
      <c r="E78" s="111">
        <f t="shared" si="1"/>
        <v>0</v>
      </c>
      <c r="F78" s="159"/>
    </row>
    <row r="79" spans="1:6">
      <c r="A79" s="31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7" t="s">
        <v>781</v>
      </c>
      <c r="B82" s="112" t="s">
        <v>782</v>
      </c>
      <c r="C82" s="113">
        <f>SUM(C83:C86)</f>
        <v>261</v>
      </c>
      <c r="D82" s="113">
        <f>SUM(D83:D86)</f>
        <v>261</v>
      </c>
      <c r="E82" s="113">
        <f>SUM(E83:E86)</f>
        <v>0</v>
      </c>
      <c r="F82" s="342">
        <f>SUM(F83:F86)</f>
        <v>0</v>
      </c>
    </row>
    <row r="83" spans="1:6">
      <c r="A83" s="31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17" t="s">
        <v>787</v>
      </c>
      <c r="B85" s="112" t="s">
        <v>788</v>
      </c>
      <c r="C85" s="160">
        <v>247</v>
      </c>
      <c r="D85" s="160">
        <v>247</v>
      </c>
      <c r="E85" s="111">
        <f t="shared" si="1"/>
        <v>0</v>
      </c>
      <c r="F85" s="159"/>
    </row>
    <row r="86" spans="1:6">
      <c r="A86" s="317" t="s">
        <v>789</v>
      </c>
      <c r="B86" s="112" t="s">
        <v>790</v>
      </c>
      <c r="C86" s="160">
        <v>14</v>
      </c>
      <c r="D86" s="160">
        <v>14</v>
      </c>
      <c r="E86" s="111">
        <f t="shared" si="1"/>
        <v>0</v>
      </c>
      <c r="F86" s="159"/>
    </row>
    <row r="87" spans="1:6">
      <c r="A87" s="317" t="s">
        <v>791</v>
      </c>
      <c r="B87" s="112" t="s">
        <v>792</v>
      </c>
      <c r="C87" s="111">
        <f>SUM(C88:C92)+C96</f>
        <v>7481</v>
      </c>
      <c r="D87" s="111">
        <f>SUM(D88:D92)+D96</f>
        <v>7481</v>
      </c>
      <c r="E87" s="111">
        <f>SUM(E88:E92)+E96</f>
        <v>0</v>
      </c>
      <c r="F87" s="341">
        <f>SUM(F88:F92)+F96</f>
        <v>0</v>
      </c>
    </row>
    <row r="88" spans="1:6">
      <c r="A88" s="317" t="s">
        <v>793</v>
      </c>
      <c r="B88" s="112" t="s">
        <v>794</v>
      </c>
      <c r="C88" s="160">
        <v>60</v>
      </c>
      <c r="D88" s="160">
        <v>60</v>
      </c>
      <c r="E88" s="111">
        <f t="shared" si="1"/>
        <v>0</v>
      </c>
      <c r="F88" s="159"/>
    </row>
    <row r="89" spans="1:6">
      <c r="A89" s="317" t="s">
        <v>795</v>
      </c>
      <c r="B89" s="112" t="s">
        <v>796</v>
      </c>
      <c r="C89" s="160">
        <v>4690</v>
      </c>
      <c r="D89" s="160">
        <v>4690</v>
      </c>
      <c r="E89" s="111">
        <f t="shared" si="1"/>
        <v>0</v>
      </c>
      <c r="F89" s="159"/>
    </row>
    <row r="90" spans="1:6">
      <c r="A90" s="31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17" t="s">
        <v>799</v>
      </c>
      <c r="B91" s="112" t="s">
        <v>800</v>
      </c>
      <c r="C91" s="160">
        <v>476</v>
      </c>
      <c r="D91" s="160">
        <v>476</v>
      </c>
      <c r="E91" s="111">
        <f t="shared" si="1"/>
        <v>0</v>
      </c>
      <c r="F91" s="159"/>
    </row>
    <row r="92" spans="1:6">
      <c r="A92" s="317" t="s">
        <v>801</v>
      </c>
      <c r="B92" s="112" t="s">
        <v>802</v>
      </c>
      <c r="C92" s="113">
        <f>SUM(C93:C95)</f>
        <v>1402</v>
      </c>
      <c r="D92" s="113">
        <f>SUM(D93:D95)</f>
        <v>1402</v>
      </c>
      <c r="E92" s="113">
        <f>SUM(E93:E95)</f>
        <v>0</v>
      </c>
      <c r="F92" s="342">
        <f>SUM(F93:F95)</f>
        <v>0</v>
      </c>
    </row>
    <row r="93" spans="1:6">
      <c r="A93" s="31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7" t="s">
        <v>711</v>
      </c>
      <c r="B94" s="112" t="s">
        <v>805</v>
      </c>
      <c r="C94" s="160">
        <v>753</v>
      </c>
      <c r="D94" s="160">
        <v>753</v>
      </c>
      <c r="E94" s="111">
        <f t="shared" si="1"/>
        <v>0</v>
      </c>
      <c r="F94" s="159"/>
    </row>
    <row r="95" spans="1:6">
      <c r="A95" s="317" t="s">
        <v>715</v>
      </c>
      <c r="B95" s="112" t="s">
        <v>806</v>
      </c>
      <c r="C95" s="160">
        <v>649</v>
      </c>
      <c r="D95" s="160">
        <v>649</v>
      </c>
      <c r="E95" s="111">
        <f t="shared" si="1"/>
        <v>0</v>
      </c>
      <c r="F95" s="159"/>
    </row>
    <row r="96" spans="1:6">
      <c r="A96" s="317" t="s">
        <v>807</v>
      </c>
      <c r="B96" s="112" t="s">
        <v>808</v>
      </c>
      <c r="C96" s="160">
        <v>853</v>
      </c>
      <c r="D96" s="160">
        <v>853</v>
      </c>
      <c r="E96" s="111">
        <f t="shared" si="1"/>
        <v>0</v>
      </c>
      <c r="F96" s="159"/>
    </row>
    <row r="97" spans="1:8">
      <c r="A97" s="317" t="s">
        <v>809</v>
      </c>
      <c r="B97" s="112" t="s">
        <v>810</v>
      </c>
      <c r="C97" s="160">
        <v>368</v>
      </c>
      <c r="D97" s="160">
        <v>368</v>
      </c>
      <c r="E97" s="111">
        <f t="shared" si="1"/>
        <v>0</v>
      </c>
      <c r="F97" s="159"/>
    </row>
    <row r="98" spans="1:8" ht="16.5" thickBot="1">
      <c r="A98" s="330" t="s">
        <v>811</v>
      </c>
      <c r="B98" s="331" t="s">
        <v>812</v>
      </c>
      <c r="C98" s="372">
        <f>C87+C82+C77+C73+C97</f>
        <v>8429</v>
      </c>
      <c r="D98" s="372">
        <f>D87+D82+D77+D73+D97</f>
        <v>8429</v>
      </c>
      <c r="E98" s="372">
        <f>E87+E82+E77+E73+E97</f>
        <v>0</v>
      </c>
      <c r="F98" s="373">
        <f>F87+F82+F77+F73+F97</f>
        <v>0</v>
      </c>
    </row>
    <row r="99" spans="1:8" ht="16.5" thickBot="1">
      <c r="A99" s="353" t="s">
        <v>813</v>
      </c>
      <c r="B99" s="354" t="s">
        <v>814</v>
      </c>
      <c r="C99" s="366">
        <f>C98+C70+C68</f>
        <v>10402</v>
      </c>
      <c r="D99" s="366">
        <f>D98+D70+D68</f>
        <v>9166</v>
      </c>
      <c r="E99" s="366">
        <f>E98+E70+E68</f>
        <v>1236</v>
      </c>
      <c r="F99" s="36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0" t="s">
        <v>484</v>
      </c>
      <c r="B102" s="311" t="s">
        <v>485</v>
      </c>
      <c r="C102" s="339" t="s">
        <v>817</v>
      </c>
      <c r="D102" s="339" t="s">
        <v>818</v>
      </c>
      <c r="E102" s="339" t="s">
        <v>819</v>
      </c>
      <c r="F102" s="340" t="s">
        <v>820</v>
      </c>
    </row>
    <row r="103" spans="1:8" s="122" customFormat="1" ht="16.5" thickBot="1">
      <c r="A103" s="368" t="s">
        <v>34</v>
      </c>
      <c r="B103" s="369" t="s">
        <v>35</v>
      </c>
      <c r="C103" s="370">
        <v>1</v>
      </c>
      <c r="D103" s="370">
        <v>2</v>
      </c>
      <c r="E103" s="370">
        <v>3</v>
      </c>
      <c r="F103" s="371">
        <v>4</v>
      </c>
    </row>
    <row r="104" spans="1:8">
      <c r="A104" s="359" t="s">
        <v>821</v>
      </c>
      <c r="B104" s="360" t="s">
        <v>822</v>
      </c>
      <c r="C104" s="179">
        <v>9</v>
      </c>
      <c r="D104" s="179"/>
      <c r="E104" s="179"/>
      <c r="F104" s="356">
        <f>C104+D104-E104</f>
        <v>9</v>
      </c>
    </row>
    <row r="105" spans="1:8">
      <c r="A105" s="317" t="s">
        <v>823</v>
      </c>
      <c r="B105" s="112" t="s">
        <v>824</v>
      </c>
      <c r="C105" s="160"/>
      <c r="D105" s="160"/>
      <c r="E105" s="160"/>
      <c r="F105" s="357">
        <f>C105+D105-E105</f>
        <v>0</v>
      </c>
    </row>
    <row r="106" spans="1:8" ht="16.5" thickBot="1">
      <c r="A106" s="333" t="s">
        <v>825</v>
      </c>
      <c r="B106" s="361" t="s">
        <v>826</v>
      </c>
      <c r="C106" s="234"/>
      <c r="D106" s="234"/>
      <c r="E106" s="234"/>
      <c r="F106" s="362">
        <f>C106+D106-E106</f>
        <v>0</v>
      </c>
    </row>
    <row r="107" spans="1:8" ht="16.5" thickBot="1">
      <c r="A107" s="358" t="s">
        <v>827</v>
      </c>
      <c r="B107" s="363" t="s">
        <v>828</v>
      </c>
      <c r="C107" s="364">
        <f>SUM(C104:C106)</f>
        <v>9</v>
      </c>
      <c r="D107" s="364">
        <f>SUM(D104:D106)</f>
        <v>0</v>
      </c>
      <c r="E107" s="364">
        <f>SUM(E104:E106)</f>
        <v>0</v>
      </c>
      <c r="F107" s="365">
        <f>SUM(F104:F106)</f>
        <v>9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49" t="s">
        <v>829</v>
      </c>
      <c r="B109" s="649"/>
      <c r="C109" s="649"/>
      <c r="D109" s="649"/>
      <c r="E109" s="649"/>
      <c r="F109" s="649"/>
    </row>
    <row r="111" spans="1:8">
      <c r="A111" s="596" t="s">
        <v>8</v>
      </c>
      <c r="B111" s="623">
        <f>pdeReportingDate</f>
        <v>45868</v>
      </c>
      <c r="C111" s="623"/>
      <c r="D111" s="623"/>
      <c r="E111" s="623"/>
      <c r="F111" s="623"/>
      <c r="G111" s="44"/>
      <c r="H111" s="44"/>
    </row>
    <row r="112" spans="1:8">
      <c r="A112" s="596"/>
      <c r="B112" s="623"/>
      <c r="C112" s="623"/>
      <c r="D112" s="623"/>
      <c r="E112" s="623"/>
      <c r="F112" s="623"/>
      <c r="G112" s="44"/>
      <c r="H112" s="44"/>
    </row>
    <row r="113" spans="1:8">
      <c r="A113" s="597" t="s">
        <v>293</v>
      </c>
      <c r="B113" s="624" t="str">
        <f>authorName</f>
        <v>Иванка Борисова</v>
      </c>
      <c r="C113" s="624"/>
      <c r="D113" s="624"/>
      <c r="E113" s="624"/>
      <c r="F113" s="624"/>
      <c r="G113" s="66"/>
      <c r="H113" s="66"/>
    </row>
    <row r="114" spans="1:8">
      <c r="A114" s="597"/>
      <c r="B114" s="624"/>
      <c r="C114" s="624"/>
      <c r="D114" s="624"/>
      <c r="E114" s="624"/>
      <c r="F114" s="624"/>
      <c r="G114" s="66"/>
      <c r="H114" s="66"/>
    </row>
    <row r="115" spans="1:8">
      <c r="A115" s="597" t="s">
        <v>13</v>
      </c>
      <c r="B115" s="625" t="s">
        <v>1004</v>
      </c>
      <c r="C115" s="625"/>
      <c r="D115" s="625"/>
      <c r="E115" s="625"/>
      <c r="F115" s="625"/>
      <c r="G115" s="68"/>
      <c r="H115" s="68"/>
    </row>
    <row r="116" spans="1:8" ht="15.75" customHeight="1">
      <c r="A116" s="598"/>
      <c r="B116" s="622" t="s">
        <v>294</v>
      </c>
      <c r="C116" s="622"/>
      <c r="D116" s="622"/>
      <c r="E116" s="622"/>
      <c r="F116" s="622"/>
      <c r="G116" s="598"/>
      <c r="H116" s="598"/>
    </row>
    <row r="117" spans="1:8" ht="15.75" customHeight="1">
      <c r="A117" s="598"/>
      <c r="B117" s="622" t="s">
        <v>294</v>
      </c>
      <c r="C117" s="622"/>
      <c r="D117" s="622"/>
      <c r="E117" s="622"/>
      <c r="F117" s="622"/>
      <c r="G117" s="598"/>
      <c r="H117" s="598"/>
    </row>
    <row r="118" spans="1:8" ht="15.75" customHeight="1">
      <c r="A118" s="598"/>
      <c r="B118" s="622" t="s">
        <v>294</v>
      </c>
      <c r="C118" s="622"/>
      <c r="D118" s="622"/>
      <c r="E118" s="622"/>
      <c r="F118" s="622"/>
      <c r="G118" s="598"/>
      <c r="H118" s="598"/>
    </row>
    <row r="119" spans="1:8" ht="15.75" customHeight="1">
      <c r="A119" s="598"/>
      <c r="B119" s="622" t="s">
        <v>294</v>
      </c>
      <c r="C119" s="622"/>
      <c r="D119" s="622"/>
      <c r="E119" s="622"/>
      <c r="F119" s="622"/>
      <c r="G119" s="598"/>
      <c r="H119" s="598"/>
    </row>
    <row r="120" spans="1:8">
      <c r="A120" s="598"/>
      <c r="B120" s="622"/>
      <c r="C120" s="622"/>
      <c r="D120" s="622"/>
      <c r="E120" s="622"/>
      <c r="F120" s="622"/>
      <c r="G120" s="598"/>
      <c r="H120" s="598"/>
    </row>
    <row r="121" spans="1:8">
      <c r="A121" s="598"/>
      <c r="B121" s="622"/>
      <c r="C121" s="622"/>
      <c r="D121" s="622"/>
      <c r="E121" s="622"/>
      <c r="F121" s="622"/>
      <c r="G121" s="598"/>
      <c r="H121" s="598"/>
    </row>
    <row r="122" spans="1:8">
      <c r="A122" s="598"/>
      <c r="B122" s="622"/>
      <c r="C122" s="622"/>
      <c r="D122" s="622"/>
      <c r="E122" s="622"/>
      <c r="F122" s="622"/>
      <c r="G122" s="598"/>
      <c r="H122" s="59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16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"ЛОМСКО ПИВО"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111008825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60" t="s">
        <v>484</v>
      </c>
      <c r="B8" s="665" t="s">
        <v>28</v>
      </c>
      <c r="C8" s="390" t="s">
        <v>831</v>
      </c>
      <c r="D8" s="390"/>
      <c r="E8" s="390"/>
      <c r="F8" s="390" t="s">
        <v>832</v>
      </c>
      <c r="G8" s="390"/>
      <c r="H8" s="390"/>
      <c r="I8" s="391"/>
    </row>
    <row r="9" spans="1:22" s="93" customFormat="1" ht="24" customHeight="1">
      <c r="A9" s="661"/>
      <c r="B9" s="666"/>
      <c r="C9" s="663" t="s">
        <v>833</v>
      </c>
      <c r="D9" s="663" t="s">
        <v>834</v>
      </c>
      <c r="E9" s="663" t="s">
        <v>835</v>
      </c>
      <c r="F9" s="663" t="s">
        <v>836</v>
      </c>
      <c r="G9" s="94" t="s">
        <v>837</v>
      </c>
      <c r="H9" s="94"/>
      <c r="I9" s="664" t="s">
        <v>838</v>
      </c>
    </row>
    <row r="10" spans="1:22" s="93" customFormat="1" ht="24" customHeight="1">
      <c r="A10" s="661"/>
      <c r="B10" s="666"/>
      <c r="C10" s="663"/>
      <c r="D10" s="663"/>
      <c r="E10" s="663"/>
      <c r="F10" s="663"/>
      <c r="G10" s="96" t="s">
        <v>839</v>
      </c>
      <c r="H10" s="96" t="s">
        <v>840</v>
      </c>
      <c r="I10" s="664"/>
    </row>
    <row r="11" spans="1:22" ht="16.5" thickBot="1">
      <c r="A11" s="396" t="s">
        <v>34</v>
      </c>
      <c r="B11" s="397" t="s">
        <v>35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841</v>
      </c>
      <c r="B12" s="404"/>
      <c r="C12" s="405"/>
      <c r="D12" s="405"/>
      <c r="E12" s="405"/>
      <c r="F12" s="405"/>
      <c r="G12" s="405"/>
      <c r="H12" s="405"/>
      <c r="I12" s="406"/>
      <c r="J12" s="603"/>
    </row>
    <row r="13" spans="1:22">
      <c r="A13" s="386" t="s">
        <v>842</v>
      </c>
      <c r="B13" s="97" t="s">
        <v>843</v>
      </c>
      <c r="C13" s="387">
        <v>15</v>
      </c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844</v>
      </c>
      <c r="B14" s="97" t="s">
        <v>845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646</v>
      </c>
      <c r="B15" s="97" t="s">
        <v>846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847</v>
      </c>
      <c r="B16" s="97" t="s">
        <v>848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98</v>
      </c>
      <c r="B17" s="97" t="s">
        <v>849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553</v>
      </c>
      <c r="B18" s="393" t="s">
        <v>850</v>
      </c>
      <c r="C18" s="394">
        <f t="shared" ref="C18:H18" si="1">C13+C14+C16+C17</f>
        <v>15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851</v>
      </c>
      <c r="B19" s="95"/>
      <c r="C19" s="401"/>
      <c r="D19" s="401"/>
      <c r="E19" s="401"/>
      <c r="F19" s="401"/>
      <c r="G19" s="401"/>
      <c r="H19" s="401"/>
      <c r="I19" s="402"/>
    </row>
    <row r="20" spans="1:16">
      <c r="A20" s="386" t="s">
        <v>842</v>
      </c>
      <c r="B20" s="97" t="s">
        <v>852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6" t="s">
        <v>853</v>
      </c>
      <c r="B21" s="97" t="s">
        <v>854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6" t="s">
        <v>855</v>
      </c>
      <c r="B22" s="97" t="s">
        <v>856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6" t="s">
        <v>857</v>
      </c>
      <c r="B23" s="97" t="s">
        <v>858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6" t="s">
        <v>859</v>
      </c>
      <c r="B24" s="97" t="s">
        <v>860</v>
      </c>
      <c r="C24" s="387"/>
      <c r="D24" s="387"/>
      <c r="E24" s="387"/>
      <c r="F24" s="387"/>
      <c r="G24" s="387"/>
      <c r="H24" s="387"/>
      <c r="I24" s="38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6" t="s">
        <v>861</v>
      </c>
      <c r="B25" s="97" t="s">
        <v>862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89" t="s">
        <v>863</v>
      </c>
      <c r="B26" s="97" t="s">
        <v>864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2" t="s">
        <v>556</v>
      </c>
      <c r="B27" s="393" t="s">
        <v>865</v>
      </c>
      <c r="C27" s="394">
        <f t="shared" ref="C27:H27" si="2">SUM(C20:C26)</f>
        <v>0</v>
      </c>
      <c r="D27" s="394">
        <f t="shared" si="2"/>
        <v>0</v>
      </c>
      <c r="E27" s="394">
        <f t="shared" si="2"/>
        <v>0</v>
      </c>
      <c r="F27" s="394">
        <f t="shared" si="2"/>
        <v>0</v>
      </c>
      <c r="G27" s="394">
        <f t="shared" si="2"/>
        <v>0</v>
      </c>
      <c r="H27" s="394">
        <f t="shared" si="2"/>
        <v>0</v>
      </c>
      <c r="I27" s="39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62" t="s">
        <v>866</v>
      </c>
      <c r="B29" s="662"/>
      <c r="C29" s="662"/>
      <c r="D29" s="662"/>
      <c r="E29" s="662"/>
      <c r="F29" s="662"/>
      <c r="G29" s="662"/>
      <c r="H29" s="662"/>
      <c r="I29" s="662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96" t="s">
        <v>8</v>
      </c>
      <c r="B31" s="623">
        <f>pdeReportingDate</f>
        <v>45868</v>
      </c>
      <c r="C31" s="623"/>
      <c r="D31" s="623"/>
      <c r="E31" s="623"/>
      <c r="F31" s="623"/>
      <c r="G31" s="98"/>
      <c r="H31" s="98"/>
      <c r="I31" s="98"/>
    </row>
    <row r="32" spans="1:16">
      <c r="A32" s="596"/>
      <c r="B32" s="623"/>
      <c r="C32" s="623"/>
      <c r="D32" s="623"/>
      <c r="E32" s="623"/>
      <c r="F32" s="623"/>
      <c r="G32" s="98"/>
      <c r="H32" s="98"/>
      <c r="I32" s="98"/>
    </row>
    <row r="33" spans="1:9">
      <c r="A33" s="597" t="s">
        <v>293</v>
      </c>
      <c r="B33" s="624" t="str">
        <f>authorName</f>
        <v>Иванка Борисова</v>
      </c>
      <c r="C33" s="624"/>
      <c r="D33" s="624"/>
      <c r="E33" s="624"/>
      <c r="F33" s="624"/>
      <c r="G33" s="98"/>
      <c r="H33" s="98"/>
      <c r="I33" s="98"/>
    </row>
    <row r="34" spans="1:9">
      <c r="A34" s="597"/>
      <c r="B34" s="667"/>
      <c r="C34" s="667"/>
      <c r="D34" s="667"/>
      <c r="E34" s="667"/>
      <c r="F34" s="667"/>
      <c r="G34" s="667"/>
      <c r="H34" s="667"/>
      <c r="I34" s="667"/>
    </row>
    <row r="35" spans="1:9">
      <c r="A35" s="597" t="s">
        <v>13</v>
      </c>
      <c r="B35" s="668" t="s">
        <v>1004</v>
      </c>
      <c r="C35" s="668"/>
      <c r="D35" s="668"/>
      <c r="E35" s="668"/>
      <c r="F35" s="668"/>
      <c r="G35" s="668"/>
      <c r="H35" s="668"/>
      <c r="I35" s="668"/>
    </row>
    <row r="36" spans="1:9" ht="15.75" customHeight="1">
      <c r="A36" s="598"/>
      <c r="B36" s="622" t="s">
        <v>294</v>
      </c>
      <c r="C36" s="622"/>
      <c r="D36" s="622"/>
      <c r="E36" s="622"/>
      <c r="F36" s="622"/>
      <c r="G36" s="622"/>
      <c r="H36" s="622"/>
      <c r="I36" s="622"/>
    </row>
    <row r="37" spans="1:9" ht="15.75" customHeight="1">
      <c r="A37" s="598"/>
      <c r="B37" s="622" t="s">
        <v>294</v>
      </c>
      <c r="C37" s="622"/>
      <c r="D37" s="622"/>
      <c r="E37" s="622"/>
      <c r="F37" s="622"/>
      <c r="G37" s="622"/>
      <c r="H37" s="622"/>
      <c r="I37" s="622"/>
    </row>
    <row r="38" spans="1:9" ht="15.75" customHeight="1">
      <c r="A38" s="598"/>
      <c r="B38" s="622" t="s">
        <v>294</v>
      </c>
      <c r="C38" s="622"/>
      <c r="D38" s="622"/>
      <c r="E38" s="622"/>
      <c r="F38" s="622"/>
      <c r="G38" s="622"/>
      <c r="H38" s="622"/>
      <c r="I38" s="622"/>
    </row>
    <row r="39" spans="1:9" ht="15.75" customHeight="1">
      <c r="A39" s="598"/>
      <c r="B39" s="622" t="s">
        <v>294</v>
      </c>
      <c r="C39" s="622"/>
      <c r="D39" s="622"/>
      <c r="E39" s="622"/>
      <c r="F39" s="622"/>
      <c r="G39" s="622"/>
      <c r="H39" s="622"/>
      <c r="I39" s="622"/>
    </row>
    <row r="40" spans="1:9">
      <c r="A40" s="598"/>
      <c r="B40" s="622"/>
      <c r="C40" s="622"/>
      <c r="D40" s="622"/>
      <c r="E40" s="622"/>
      <c r="F40" s="622"/>
      <c r="G40" s="622"/>
      <c r="H40" s="622"/>
      <c r="I40" s="622"/>
    </row>
    <row r="41" spans="1:9">
      <c r="A41" s="598"/>
      <c r="B41" s="622"/>
      <c r="C41" s="622"/>
      <c r="D41" s="622"/>
      <c r="E41" s="622"/>
      <c r="F41" s="622"/>
      <c r="G41" s="622"/>
      <c r="H41" s="622"/>
      <c r="I41" s="622"/>
    </row>
    <row r="42" spans="1:9">
      <c r="A42" s="598"/>
      <c r="B42" s="622"/>
      <c r="C42" s="622"/>
      <c r="D42" s="622"/>
      <c r="E42" s="622"/>
      <c r="F42" s="622"/>
      <c r="G42" s="622"/>
      <c r="H42" s="622"/>
      <c r="I42" s="622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90af5458-20df-4aa2-bdd5-f68d473c3536"/>
    <ds:schemaRef ds:uri="http://schemas.microsoft.com/office/infopath/2007/PartnerControls"/>
    <ds:schemaRef ds:uri="eb5e4d18-55b2-4a61-9c20-511c2406f1ce"/>
    <ds:schemaRef ds:uri="951e9f1d-26df-4e13-af31-63484411f8ff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cp:lastPrinted>2025-07-29T14:34:49Z</cp:lastPrinted>
  <dcterms:created xsi:type="dcterms:W3CDTF">2006-09-16T00:00:00Z</dcterms:created>
  <dcterms:modified xsi:type="dcterms:W3CDTF">2025-07-30T15:20:24Z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